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/>
  <mc:AlternateContent xmlns:mc="http://schemas.openxmlformats.org/markup-compatibility/2006">
    <mc:Choice Requires="x15">
      <x15ac:absPath xmlns:x15ac="http://schemas.microsoft.com/office/spreadsheetml/2010/11/ac" url="https://nskiforbund.sharepoint.com/sites/kretser/hedmark/Styret/KRETSTING/2023/"/>
    </mc:Choice>
  </mc:AlternateContent>
  <xr:revisionPtr revIDLastSave="0" documentId="8_{81F759C7-E1F3-4401-B8B2-0D4450B7AC5B}" xr6:coauthVersionLast="47" xr6:coauthVersionMax="47" xr10:uidLastSave="{00000000-0000-0000-0000-000000000000}"/>
  <bookViews>
    <workbookView xWindow="-108" yWindow="-108" windowWidth="23256" windowHeight="12456" activeTab="10" xr2:uid="{00000000-000D-0000-FFFF-FFFF00000000}"/>
  </bookViews>
  <sheets>
    <sheet name="Avdeling" sheetId="1" r:id="rId1"/>
    <sheet name="OSR_Sheet1_c6...5db0f394_DW72BQ" sheetId="2" state="hidden" r:id="rId2"/>
    <sheet name="00" sheetId="3" r:id="rId3"/>
    <sheet name="10" sheetId="4" r:id="rId4"/>
    <sheet name="20" sheetId="5" r:id="rId5"/>
    <sheet name="30" sheetId="6" r:id="rId6"/>
    <sheet name="40" sheetId="7" r:id="rId7"/>
    <sheet name="50" sheetId="8" r:id="rId8"/>
    <sheet name="51" sheetId="9" r:id="rId9"/>
    <sheet name="60" sheetId="10" r:id="rId10"/>
    <sheet name="70" sheetId="11" r:id="rId11"/>
    <sheet name="71" sheetId="12" r:id="rId12"/>
    <sheet name="72" sheetId="13" r:id="rId13"/>
    <sheet name="80" sheetId="14" r:id="rId14"/>
    <sheet name="NULL" sheetId="15" r:id="rId15"/>
    <sheet name="OSR_Ark8_e205...c41c188d_594FYI" sheetId="16" state="hidden" r:id="rId16"/>
  </sheets>
  <definedNames>
    <definedName name="OSR_GearWriter_0" localSheetId="2">'00'!$D$12:$G$12</definedName>
    <definedName name="OSR_GearWriter_0" localSheetId="3">'10'!$D$12:$G$12</definedName>
    <definedName name="OSR_GearWriter_0" localSheetId="4">'20'!$D$12:$G$12</definedName>
    <definedName name="OSR_GearWriter_0" localSheetId="5">'30'!$D$12:$G$12</definedName>
    <definedName name="OSR_GearWriter_0" localSheetId="6">'40'!$D$12:$G$12</definedName>
    <definedName name="OSR_GearWriter_0" localSheetId="7">'50'!$D$12:$G$12</definedName>
    <definedName name="OSR_GearWriter_0" localSheetId="8">'51'!$D$12:$G$12</definedName>
    <definedName name="OSR_GearWriter_0" localSheetId="9">'60'!$D$12:$G$12</definedName>
    <definedName name="OSR_GearWriter_0" localSheetId="10">'70'!$D$12:$G$12</definedName>
    <definedName name="OSR_GearWriter_0" localSheetId="11">'71'!$D$12:$G$12</definedName>
    <definedName name="OSR_GearWriter_0" localSheetId="12">'72'!$D$12:$G$12</definedName>
    <definedName name="OSR_GearWriter_0" localSheetId="13">'80'!$D$12:$G$12</definedName>
    <definedName name="OSR_GearWriter_0" localSheetId="0">Avdeling!$D$12:$G$12</definedName>
    <definedName name="OSR_GearWriter_0" localSheetId="14">NULL!$D$12:$G$12</definedName>
    <definedName name="OSR_GearWriter_1" localSheetId="2">'00'!$H$12:$K$12</definedName>
    <definedName name="OSR_GearWriter_1" localSheetId="3">'10'!$H$12:$K$12</definedName>
    <definedName name="OSR_GearWriter_1" localSheetId="4">'20'!$H$12:$K$12</definedName>
    <definedName name="OSR_GearWriter_1" localSheetId="5">'30'!$H$12:$K$12</definedName>
    <definedName name="OSR_GearWriter_1" localSheetId="6">'40'!$H$12:$K$12</definedName>
    <definedName name="OSR_GearWriter_1" localSheetId="7">'50'!$H$12:$K$12</definedName>
    <definedName name="OSR_GearWriter_1" localSheetId="8">'51'!$H$12:$K$12</definedName>
    <definedName name="OSR_GearWriter_1" localSheetId="9">'60'!$H$12:$K$12</definedName>
    <definedName name="OSR_GearWriter_1" localSheetId="10">'70'!$H$12:$K$12</definedName>
    <definedName name="OSR_GearWriter_1" localSheetId="11">'71'!$H$12:$K$12</definedName>
    <definedName name="OSR_GearWriter_1" localSheetId="12">'72'!$H$12:$K$12</definedName>
    <definedName name="OSR_GearWriter_1" localSheetId="13">'80'!$H$12:$K$12</definedName>
    <definedName name="OSR_GearWriter_1" localSheetId="0">Avdeling!$H$12:$K$12</definedName>
    <definedName name="OSR_GearWriter_1" localSheetId="14">NULL!$H$12:$K$12</definedName>
    <definedName name="OSR_GearWriter_2" localSheetId="2">'00'!$L$12:$O$12</definedName>
    <definedName name="OSR_GearWriter_2" localSheetId="3">'10'!$L$12:$O$12</definedName>
    <definedName name="OSR_GearWriter_2" localSheetId="4">'20'!$L$12:$O$12</definedName>
    <definedName name="OSR_GearWriter_2" localSheetId="5">'30'!$L$12:$O$12</definedName>
    <definedName name="OSR_GearWriter_2" localSheetId="6">'40'!$L$12:$O$12</definedName>
    <definedName name="OSR_GearWriter_2" localSheetId="7">'50'!$L$12:$O$12</definedName>
    <definedName name="OSR_GearWriter_2" localSheetId="8">'51'!$L$12:$O$12</definedName>
    <definedName name="OSR_GearWriter_2" localSheetId="9">'60'!$L$12:$O$12</definedName>
    <definedName name="OSR_GearWriter_2" localSheetId="10">'70'!$L$12:$O$12</definedName>
    <definedName name="OSR_GearWriter_2" localSheetId="11">'71'!$L$12:$O$12</definedName>
    <definedName name="OSR_GearWriter_2" localSheetId="12">'72'!$L$12:$O$12</definedName>
    <definedName name="OSR_GearWriter_2" localSheetId="13">'80'!$L$12:$O$12</definedName>
    <definedName name="OSR_GearWriter_2" localSheetId="0">Avdeling!$L$12:$O$12</definedName>
    <definedName name="OSR_GearWriter_2" localSheetId="14">NULL!$L$12:$O$12</definedName>
    <definedName name="OSR_GearWriter_3" localSheetId="2">'00'!$D$13:$E$13</definedName>
    <definedName name="OSR_GearWriter_3" localSheetId="3">'10'!$D$13:$E$13</definedName>
    <definedName name="OSR_GearWriter_3" localSheetId="4">'20'!$D$13:$E$13</definedName>
    <definedName name="OSR_GearWriter_3" localSheetId="5">'30'!$D$13:$E$13</definedName>
    <definedName name="OSR_GearWriter_3" localSheetId="6">'40'!$D$13:$E$13</definedName>
    <definedName name="OSR_GearWriter_3" localSheetId="7">'50'!$D$13:$E$13</definedName>
    <definedName name="OSR_GearWriter_3" localSheetId="8">'51'!$D$13:$E$13</definedName>
    <definedName name="OSR_GearWriter_3" localSheetId="9">'60'!$D$13:$E$13</definedName>
    <definedName name="OSR_GearWriter_3" localSheetId="10">'70'!$D$13:$E$13</definedName>
    <definedName name="OSR_GearWriter_3" localSheetId="11">'71'!$D$13:$E$13</definedName>
    <definedName name="OSR_GearWriter_3" localSheetId="12">'72'!$D$13:$E$13</definedName>
    <definedName name="OSR_GearWriter_3" localSheetId="13">'80'!$D$13:$E$13</definedName>
    <definedName name="OSR_GearWriter_3" localSheetId="0">Avdeling!$D$13:$E$13</definedName>
    <definedName name="OSR_GearWriter_3" localSheetId="14">NULL!$D$13:$E$13</definedName>
    <definedName name="OSR_GearWriter_4" localSheetId="2">'00'!$H$13:$I$13</definedName>
    <definedName name="OSR_GearWriter_4" localSheetId="3">'10'!$H$13:$I$13</definedName>
    <definedName name="OSR_GearWriter_4" localSheetId="4">'20'!$H$13:$I$13</definedName>
    <definedName name="OSR_GearWriter_4" localSheetId="5">'30'!$H$13:$I$13</definedName>
    <definedName name="OSR_GearWriter_4" localSheetId="6">'40'!$H$13:$I$13</definedName>
    <definedName name="OSR_GearWriter_4" localSheetId="7">'50'!$H$13:$I$13</definedName>
    <definedName name="OSR_GearWriter_4" localSheetId="8">'51'!$H$13:$I$13</definedName>
    <definedName name="OSR_GearWriter_4" localSheetId="9">'60'!$H$13:$I$13</definedName>
    <definedName name="OSR_GearWriter_4" localSheetId="10">'70'!$H$13:$I$13</definedName>
    <definedName name="OSR_GearWriter_4" localSheetId="11">'71'!$H$13:$I$13</definedName>
    <definedName name="OSR_GearWriter_4" localSheetId="12">'72'!$H$13:$I$13</definedName>
    <definedName name="OSR_GearWriter_4" localSheetId="13">'80'!$H$13:$I$13</definedName>
    <definedName name="OSR_GearWriter_4" localSheetId="0">Avdeling!$H$13:$I$13</definedName>
    <definedName name="OSR_GearWriter_4" localSheetId="14">NULL!$H$13:$I$13</definedName>
    <definedName name="OSR_GearWriter_5" localSheetId="2">'00'!$L$13:$M$13</definedName>
    <definedName name="OSR_GearWriter_5" localSheetId="3">'10'!$L$13:$M$13</definedName>
    <definedName name="OSR_GearWriter_5" localSheetId="4">'20'!$L$13:$M$13</definedName>
    <definedName name="OSR_GearWriter_5" localSheetId="5">'30'!$L$13:$M$13</definedName>
    <definedName name="OSR_GearWriter_5" localSheetId="6">'40'!$L$13:$M$13</definedName>
    <definedName name="OSR_GearWriter_5" localSheetId="7">'50'!$L$13:$M$13</definedName>
    <definedName name="OSR_GearWriter_5" localSheetId="8">'51'!$L$13:$M$13</definedName>
    <definedName name="OSR_GearWriter_5" localSheetId="9">'60'!$L$13:$M$13</definedName>
    <definedName name="OSR_GearWriter_5" localSheetId="10">'70'!$L$13:$M$13</definedName>
    <definedName name="OSR_GearWriter_5" localSheetId="11">'71'!$L$13:$M$13</definedName>
    <definedName name="OSR_GearWriter_5" localSheetId="12">'72'!$L$13:$M$13</definedName>
    <definedName name="OSR_GearWriter_5" localSheetId="13">'80'!$L$13:$M$13</definedName>
    <definedName name="OSR_GearWriter_5" localSheetId="0">Avdeling!$L$13:$M$13</definedName>
    <definedName name="OSR_GearWriter_5" localSheetId="14">NULL!$L$13:$M$13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2" i="16" l="1"/>
  <c r="J22" i="16"/>
  <c r="I22" i="16"/>
  <c r="H22" i="16"/>
  <c r="G22" i="16"/>
  <c r="F22" i="16"/>
  <c r="E22" i="16"/>
  <c r="D22" i="16"/>
  <c r="P19" i="16"/>
  <c r="K19" i="16"/>
  <c r="J19" i="16"/>
  <c r="I19" i="16"/>
  <c r="H19" i="16"/>
  <c r="G19" i="16"/>
  <c r="F19" i="16"/>
  <c r="E19" i="16"/>
  <c r="D19" i="16"/>
  <c r="C19" i="16"/>
  <c r="B19" i="16"/>
  <c r="K16" i="16"/>
  <c r="J16" i="16"/>
  <c r="I16" i="16"/>
  <c r="H16" i="16"/>
  <c r="G16" i="16"/>
  <c r="F16" i="16"/>
  <c r="E16" i="16"/>
  <c r="D16" i="16"/>
  <c r="H8" i="16"/>
  <c r="G8" i="16"/>
  <c r="E7" i="16"/>
  <c r="F6" i="16"/>
  <c r="E6" i="16"/>
  <c r="K21" i="15"/>
  <c r="J21" i="15"/>
  <c r="I21" i="15"/>
  <c r="H21" i="15"/>
  <c r="G21" i="15"/>
  <c r="O21" i="15" s="1"/>
  <c r="F21" i="15"/>
  <c r="N21" i="15" s="1"/>
  <c r="E21" i="15"/>
  <c r="M21" i="15" s="1"/>
  <c r="D21" i="15"/>
  <c r="L21" i="15" s="1"/>
  <c r="K16" i="15"/>
  <c r="J16" i="15"/>
  <c r="I16" i="15"/>
  <c r="H16" i="15"/>
  <c r="G16" i="15"/>
  <c r="O16" i="15" s="1"/>
  <c r="F16" i="15"/>
  <c r="N16" i="15" s="1"/>
  <c r="E16" i="15"/>
  <c r="M16" i="15" s="1"/>
  <c r="D16" i="15"/>
  <c r="L16" i="15" s="1"/>
  <c r="E7" i="15"/>
  <c r="K21" i="14"/>
  <c r="J21" i="14"/>
  <c r="I21" i="14"/>
  <c r="H21" i="14"/>
  <c r="G21" i="14"/>
  <c r="O21" i="14" s="1"/>
  <c r="F21" i="14"/>
  <c r="N21" i="14" s="1"/>
  <c r="E21" i="14"/>
  <c r="M21" i="14" s="1"/>
  <c r="D21" i="14"/>
  <c r="K16" i="14"/>
  <c r="J16" i="14"/>
  <c r="I16" i="14"/>
  <c r="H16" i="14"/>
  <c r="G16" i="14"/>
  <c r="O16" i="14" s="1"/>
  <c r="F16" i="14"/>
  <c r="N16" i="14" s="1"/>
  <c r="E16" i="14"/>
  <c r="M16" i="14" s="1"/>
  <c r="D16" i="14"/>
  <c r="L16" i="14" s="1"/>
  <c r="E7" i="14"/>
  <c r="K21" i="13"/>
  <c r="J21" i="13"/>
  <c r="I21" i="13"/>
  <c r="H21" i="13"/>
  <c r="G21" i="13"/>
  <c r="O21" i="13" s="1"/>
  <c r="F21" i="13"/>
  <c r="N21" i="13" s="1"/>
  <c r="E21" i="13"/>
  <c r="D21" i="13"/>
  <c r="K16" i="13"/>
  <c r="J16" i="13"/>
  <c r="I16" i="13"/>
  <c r="H16" i="13"/>
  <c r="G16" i="13"/>
  <c r="O16" i="13" s="1"/>
  <c r="F16" i="13"/>
  <c r="N16" i="13" s="1"/>
  <c r="E16" i="13"/>
  <c r="M16" i="13" s="1"/>
  <c r="D16" i="13"/>
  <c r="L16" i="13" s="1"/>
  <c r="E7" i="13"/>
  <c r="J22" i="12"/>
  <c r="I22" i="12"/>
  <c r="H22" i="12"/>
  <c r="N19" i="12"/>
  <c r="K19" i="12"/>
  <c r="K22" i="12" s="1"/>
  <c r="J19" i="12"/>
  <c r="I19" i="12"/>
  <c r="H19" i="12"/>
  <c r="F19" i="12"/>
  <c r="E19" i="12"/>
  <c r="M19" i="12" s="1"/>
  <c r="D19" i="12"/>
  <c r="D22" i="12" s="1"/>
  <c r="L22" i="12" s="1"/>
  <c r="J16" i="12"/>
  <c r="I16" i="12"/>
  <c r="H16" i="12"/>
  <c r="E7" i="12"/>
  <c r="J36" i="11"/>
  <c r="K36" i="11" s="1"/>
  <c r="I36" i="11"/>
  <c r="H36" i="11"/>
  <c r="F36" i="11"/>
  <c r="G36" i="11" s="1"/>
  <c r="E36" i="11"/>
  <c r="M36" i="11" s="1"/>
  <c r="D36" i="11"/>
  <c r="L36" i="11" s="1"/>
  <c r="N35" i="11"/>
  <c r="J35" i="11"/>
  <c r="K35" i="11" s="1"/>
  <c r="O35" i="11" s="1"/>
  <c r="I35" i="11"/>
  <c r="H35" i="11"/>
  <c r="G35" i="11"/>
  <c r="F35" i="11"/>
  <c r="E35" i="11"/>
  <c r="M35" i="11" s="1"/>
  <c r="D35" i="11"/>
  <c r="L35" i="11" s="1"/>
  <c r="L34" i="11"/>
  <c r="J34" i="11"/>
  <c r="K34" i="11" s="1"/>
  <c r="I34" i="11"/>
  <c r="H34" i="11"/>
  <c r="F34" i="11"/>
  <c r="G34" i="11" s="1"/>
  <c r="E34" i="11"/>
  <c r="M34" i="11" s="1"/>
  <c r="D34" i="11"/>
  <c r="N33" i="11"/>
  <c r="J33" i="11"/>
  <c r="K33" i="11" s="1"/>
  <c r="I33" i="11"/>
  <c r="H33" i="11"/>
  <c r="F33" i="11"/>
  <c r="G33" i="11" s="1"/>
  <c r="O33" i="11" s="1"/>
  <c r="E33" i="11"/>
  <c r="M33" i="11" s="1"/>
  <c r="D33" i="11"/>
  <c r="L33" i="11" s="1"/>
  <c r="J32" i="11"/>
  <c r="K32" i="11" s="1"/>
  <c r="I32" i="11"/>
  <c r="H32" i="11"/>
  <c r="G32" i="11"/>
  <c r="F32" i="11"/>
  <c r="E32" i="11"/>
  <c r="M32" i="11" s="1"/>
  <c r="D32" i="11"/>
  <c r="L32" i="11" s="1"/>
  <c r="O31" i="11"/>
  <c r="N31" i="11"/>
  <c r="K31" i="11"/>
  <c r="J31" i="11"/>
  <c r="I31" i="11"/>
  <c r="H31" i="11"/>
  <c r="G31" i="11"/>
  <c r="F31" i="11"/>
  <c r="E31" i="11"/>
  <c r="M31" i="11" s="1"/>
  <c r="D31" i="11"/>
  <c r="L31" i="11" s="1"/>
  <c r="K30" i="11"/>
  <c r="J30" i="11"/>
  <c r="I30" i="11"/>
  <c r="H30" i="11"/>
  <c r="G30" i="11"/>
  <c r="F30" i="11"/>
  <c r="N30" i="11" s="1"/>
  <c r="E30" i="11"/>
  <c r="M30" i="11" s="1"/>
  <c r="D30" i="11"/>
  <c r="L30" i="11" s="1"/>
  <c r="K29" i="11"/>
  <c r="J29" i="11"/>
  <c r="I29" i="11"/>
  <c r="H29" i="11"/>
  <c r="F29" i="11"/>
  <c r="N29" i="11" s="1"/>
  <c r="E29" i="11"/>
  <c r="M29" i="11" s="1"/>
  <c r="D29" i="11"/>
  <c r="L29" i="11" s="1"/>
  <c r="J28" i="11"/>
  <c r="K28" i="11" s="1"/>
  <c r="I28" i="11"/>
  <c r="H28" i="11"/>
  <c r="G28" i="11"/>
  <c r="F28" i="11"/>
  <c r="N28" i="11" s="1"/>
  <c r="E28" i="11"/>
  <c r="M28" i="11" s="1"/>
  <c r="D28" i="11"/>
  <c r="L28" i="11" s="1"/>
  <c r="N27" i="11"/>
  <c r="K27" i="11"/>
  <c r="J27" i="11"/>
  <c r="I27" i="11"/>
  <c r="H27" i="11"/>
  <c r="G27" i="11"/>
  <c r="O27" i="11" s="1"/>
  <c r="F27" i="11"/>
  <c r="E27" i="11"/>
  <c r="M27" i="11" s="1"/>
  <c r="D27" i="11"/>
  <c r="L27" i="11" s="1"/>
  <c r="K26" i="11"/>
  <c r="J26" i="11"/>
  <c r="I26" i="11"/>
  <c r="H26" i="11"/>
  <c r="G26" i="11"/>
  <c r="O26" i="11" s="1"/>
  <c r="F26" i="11"/>
  <c r="N26" i="11" s="1"/>
  <c r="E26" i="11"/>
  <c r="M26" i="11" s="1"/>
  <c r="D26" i="11"/>
  <c r="L26" i="11" s="1"/>
  <c r="K25" i="11"/>
  <c r="J25" i="11"/>
  <c r="I25" i="11"/>
  <c r="H25" i="11"/>
  <c r="F25" i="11"/>
  <c r="G25" i="11" s="1"/>
  <c r="O25" i="11" s="1"/>
  <c r="E25" i="11"/>
  <c r="M25" i="11" s="1"/>
  <c r="D25" i="11"/>
  <c r="L25" i="11" s="1"/>
  <c r="J24" i="11"/>
  <c r="K24" i="11" s="1"/>
  <c r="I24" i="11"/>
  <c r="H24" i="11"/>
  <c r="G24" i="11"/>
  <c r="F24" i="11"/>
  <c r="E24" i="11"/>
  <c r="M24" i="11" s="1"/>
  <c r="D24" i="11"/>
  <c r="L24" i="11" s="1"/>
  <c r="O23" i="11"/>
  <c r="N23" i="11"/>
  <c r="K23" i="11"/>
  <c r="J23" i="11"/>
  <c r="I23" i="11"/>
  <c r="H23" i="11"/>
  <c r="G23" i="11"/>
  <c r="F23" i="11"/>
  <c r="E23" i="11"/>
  <c r="M23" i="11" s="1"/>
  <c r="D23" i="11"/>
  <c r="L23" i="11" s="1"/>
  <c r="K22" i="11"/>
  <c r="J22" i="11"/>
  <c r="I22" i="11"/>
  <c r="H22" i="11"/>
  <c r="G22" i="11"/>
  <c r="F22" i="11"/>
  <c r="N22" i="11" s="1"/>
  <c r="E22" i="11"/>
  <c r="M22" i="11" s="1"/>
  <c r="D22" i="11"/>
  <c r="L22" i="11" s="1"/>
  <c r="K21" i="11"/>
  <c r="J21" i="11"/>
  <c r="I21" i="11"/>
  <c r="H21" i="11"/>
  <c r="F21" i="11"/>
  <c r="N21" i="11" s="1"/>
  <c r="E21" i="11"/>
  <c r="M21" i="11" s="1"/>
  <c r="D21" i="11"/>
  <c r="L21" i="11" s="1"/>
  <c r="J20" i="11"/>
  <c r="K20" i="11" s="1"/>
  <c r="I20" i="11"/>
  <c r="H20" i="11"/>
  <c r="G20" i="11"/>
  <c r="F20" i="11"/>
  <c r="N20" i="11" s="1"/>
  <c r="E20" i="11"/>
  <c r="M20" i="11" s="1"/>
  <c r="D20" i="11"/>
  <c r="L20" i="11" s="1"/>
  <c r="N19" i="11"/>
  <c r="K19" i="11"/>
  <c r="J19" i="11"/>
  <c r="I19" i="11"/>
  <c r="I39" i="11" s="1"/>
  <c r="H19" i="11"/>
  <c r="H39" i="11" s="1"/>
  <c r="G19" i="11"/>
  <c r="F19" i="11"/>
  <c r="E19" i="11"/>
  <c r="E16" i="11" s="1"/>
  <c r="M16" i="11" s="1"/>
  <c r="D19" i="11"/>
  <c r="D39" i="11" s="1"/>
  <c r="I16" i="11"/>
  <c r="D16" i="11"/>
  <c r="E7" i="11"/>
  <c r="I22" i="10"/>
  <c r="H22" i="10"/>
  <c r="F22" i="10"/>
  <c r="L19" i="10"/>
  <c r="K19" i="10"/>
  <c r="J19" i="10"/>
  <c r="J22" i="10" s="1"/>
  <c r="I19" i="10"/>
  <c r="H19" i="10"/>
  <c r="F19" i="10"/>
  <c r="G19" i="10" s="1"/>
  <c r="G22" i="10" s="1"/>
  <c r="E19" i="10"/>
  <c r="M19" i="10" s="1"/>
  <c r="D19" i="10"/>
  <c r="I16" i="10"/>
  <c r="H16" i="10"/>
  <c r="F16" i="10"/>
  <c r="E7" i="10"/>
  <c r="N21" i="9"/>
  <c r="K21" i="9"/>
  <c r="J21" i="9"/>
  <c r="I21" i="9"/>
  <c r="H21" i="9"/>
  <c r="G21" i="9"/>
  <c r="O21" i="9" s="1"/>
  <c r="F21" i="9"/>
  <c r="E21" i="9"/>
  <c r="M21" i="9" s="1"/>
  <c r="D21" i="9"/>
  <c r="L21" i="9" s="1"/>
  <c r="K16" i="9"/>
  <c r="J16" i="9"/>
  <c r="I16" i="9"/>
  <c r="H16" i="9"/>
  <c r="G16" i="9"/>
  <c r="O16" i="9" s="1"/>
  <c r="F16" i="9"/>
  <c r="N16" i="9" s="1"/>
  <c r="E16" i="9"/>
  <c r="M16" i="9" s="1"/>
  <c r="D16" i="9"/>
  <c r="L16" i="9" s="1"/>
  <c r="E7" i="9"/>
  <c r="J27" i="8"/>
  <c r="K27" i="8" s="1"/>
  <c r="I27" i="8"/>
  <c r="H27" i="8"/>
  <c r="G27" i="8"/>
  <c r="O27" i="8" s="1"/>
  <c r="F27" i="8"/>
  <c r="N27" i="8" s="1"/>
  <c r="E27" i="8"/>
  <c r="M27" i="8" s="1"/>
  <c r="D27" i="8"/>
  <c r="L27" i="8" s="1"/>
  <c r="O26" i="8"/>
  <c r="N26" i="8"/>
  <c r="K26" i="8"/>
  <c r="J26" i="8"/>
  <c r="I26" i="8"/>
  <c r="H26" i="8"/>
  <c r="F26" i="8"/>
  <c r="G26" i="8" s="1"/>
  <c r="E26" i="8"/>
  <c r="M26" i="8" s="1"/>
  <c r="D26" i="8"/>
  <c r="L26" i="8" s="1"/>
  <c r="J25" i="8"/>
  <c r="K25" i="8" s="1"/>
  <c r="I25" i="8"/>
  <c r="H25" i="8"/>
  <c r="G25" i="8"/>
  <c r="O25" i="8" s="1"/>
  <c r="F25" i="8"/>
  <c r="N25" i="8" s="1"/>
  <c r="E25" i="8"/>
  <c r="D25" i="8"/>
  <c r="L25" i="8" s="1"/>
  <c r="N24" i="8"/>
  <c r="K24" i="8"/>
  <c r="J24" i="8"/>
  <c r="I24" i="8"/>
  <c r="H24" i="8"/>
  <c r="F24" i="8"/>
  <c r="G24" i="8" s="1"/>
  <c r="O24" i="8" s="1"/>
  <c r="E24" i="8"/>
  <c r="M24" i="8" s="1"/>
  <c r="D24" i="8"/>
  <c r="L24" i="8" s="1"/>
  <c r="J23" i="8"/>
  <c r="K23" i="8" s="1"/>
  <c r="I23" i="8"/>
  <c r="H23" i="8"/>
  <c r="G23" i="8"/>
  <c r="O23" i="8" s="1"/>
  <c r="F23" i="8"/>
  <c r="E23" i="8"/>
  <c r="D23" i="8"/>
  <c r="L23" i="8" s="1"/>
  <c r="N22" i="8"/>
  <c r="K22" i="8"/>
  <c r="J22" i="8"/>
  <c r="I22" i="8"/>
  <c r="H22" i="8"/>
  <c r="F22" i="8"/>
  <c r="G22" i="8" s="1"/>
  <c r="O22" i="8" s="1"/>
  <c r="E22" i="8"/>
  <c r="M22" i="8" s="1"/>
  <c r="D22" i="8"/>
  <c r="L22" i="8" s="1"/>
  <c r="J21" i="8"/>
  <c r="K21" i="8" s="1"/>
  <c r="I21" i="8"/>
  <c r="H21" i="8"/>
  <c r="G21" i="8"/>
  <c r="O21" i="8" s="1"/>
  <c r="F21" i="8"/>
  <c r="E21" i="8"/>
  <c r="D21" i="8"/>
  <c r="L21" i="8" s="1"/>
  <c r="N20" i="8"/>
  <c r="K20" i="8"/>
  <c r="J20" i="8"/>
  <c r="I20" i="8"/>
  <c r="H20" i="8"/>
  <c r="F20" i="8"/>
  <c r="G20" i="8" s="1"/>
  <c r="E20" i="8"/>
  <c r="E30" i="8" s="1"/>
  <c r="D20" i="8"/>
  <c r="L20" i="8" s="1"/>
  <c r="J19" i="8"/>
  <c r="I19" i="8"/>
  <c r="H19" i="8"/>
  <c r="H30" i="8" s="1"/>
  <c r="G19" i="8"/>
  <c r="F19" i="8"/>
  <c r="E19" i="8"/>
  <c r="D19" i="8"/>
  <c r="L19" i="8" s="1"/>
  <c r="F16" i="8"/>
  <c r="E16" i="8"/>
  <c r="D16" i="8"/>
  <c r="E7" i="8"/>
  <c r="K21" i="7"/>
  <c r="J21" i="7"/>
  <c r="I21" i="7"/>
  <c r="H21" i="7"/>
  <c r="G21" i="7"/>
  <c r="O21" i="7" s="1"/>
  <c r="F21" i="7"/>
  <c r="N21" i="7" s="1"/>
  <c r="E21" i="7"/>
  <c r="M21" i="7" s="1"/>
  <c r="D21" i="7"/>
  <c r="L21" i="7" s="1"/>
  <c r="N16" i="7"/>
  <c r="K16" i="7"/>
  <c r="J16" i="7"/>
  <c r="I16" i="7"/>
  <c r="H16" i="7"/>
  <c r="G16" i="7"/>
  <c r="O16" i="7" s="1"/>
  <c r="F16" i="7"/>
  <c r="E16" i="7"/>
  <c r="M16" i="7" s="1"/>
  <c r="D16" i="7"/>
  <c r="L16" i="7" s="1"/>
  <c r="E7" i="7"/>
  <c r="K24" i="6"/>
  <c r="O21" i="6"/>
  <c r="J21" i="6"/>
  <c r="K21" i="6" s="1"/>
  <c r="I21" i="6"/>
  <c r="H21" i="6"/>
  <c r="G21" i="6"/>
  <c r="F21" i="6"/>
  <c r="N21" i="6" s="1"/>
  <c r="E21" i="6"/>
  <c r="M21" i="6" s="1"/>
  <c r="D21" i="6"/>
  <c r="L21" i="6" s="1"/>
  <c r="M20" i="6"/>
  <c r="K20" i="6"/>
  <c r="J20" i="6"/>
  <c r="I20" i="6"/>
  <c r="H20" i="6"/>
  <c r="F20" i="6"/>
  <c r="G20" i="6" s="1"/>
  <c r="O20" i="6" s="1"/>
  <c r="E20" i="6"/>
  <c r="E24" i="6" s="1"/>
  <c r="M24" i="6" s="1"/>
  <c r="D20" i="6"/>
  <c r="L20" i="6" s="1"/>
  <c r="J19" i="6"/>
  <c r="K19" i="6" s="1"/>
  <c r="I19" i="6"/>
  <c r="I24" i="6" s="1"/>
  <c r="H19" i="6"/>
  <c r="G19" i="6"/>
  <c r="F19" i="6"/>
  <c r="F24" i="6" s="1"/>
  <c r="E19" i="6"/>
  <c r="M19" i="6" s="1"/>
  <c r="D19" i="6"/>
  <c r="L19" i="6" s="1"/>
  <c r="K16" i="6"/>
  <c r="J16" i="6"/>
  <c r="F16" i="6"/>
  <c r="N16" i="6" s="1"/>
  <c r="E16" i="6"/>
  <c r="E7" i="6"/>
  <c r="L26" i="5"/>
  <c r="J26" i="5"/>
  <c r="K26" i="5" s="1"/>
  <c r="I26" i="5"/>
  <c r="H26" i="5"/>
  <c r="F26" i="5"/>
  <c r="G26" i="5" s="1"/>
  <c r="E26" i="5"/>
  <c r="M26" i="5" s="1"/>
  <c r="D26" i="5"/>
  <c r="J25" i="5"/>
  <c r="K25" i="5" s="1"/>
  <c r="I25" i="5"/>
  <c r="H25" i="5"/>
  <c r="F25" i="5"/>
  <c r="G25" i="5" s="1"/>
  <c r="O25" i="5" s="1"/>
  <c r="E25" i="5"/>
  <c r="D25" i="5"/>
  <c r="N24" i="5"/>
  <c r="J24" i="5"/>
  <c r="K24" i="5" s="1"/>
  <c r="I24" i="5"/>
  <c r="H24" i="5"/>
  <c r="F24" i="5"/>
  <c r="G24" i="5" s="1"/>
  <c r="E24" i="5"/>
  <c r="M24" i="5" s="1"/>
  <c r="D24" i="5"/>
  <c r="D16" i="5" s="1"/>
  <c r="L16" i="5" s="1"/>
  <c r="J23" i="5"/>
  <c r="K23" i="5" s="1"/>
  <c r="I23" i="5"/>
  <c r="H23" i="5"/>
  <c r="G23" i="5"/>
  <c r="O23" i="5" s="1"/>
  <c r="F23" i="5"/>
  <c r="N23" i="5" s="1"/>
  <c r="E23" i="5"/>
  <c r="M23" i="5" s="1"/>
  <c r="D23" i="5"/>
  <c r="N22" i="5"/>
  <c r="K22" i="5"/>
  <c r="J22" i="5"/>
  <c r="I22" i="5"/>
  <c r="H22" i="5"/>
  <c r="F22" i="5"/>
  <c r="G22" i="5" s="1"/>
  <c r="O22" i="5" s="1"/>
  <c r="E22" i="5"/>
  <c r="E16" i="5" s="1"/>
  <c r="M16" i="5" s="1"/>
  <c r="D22" i="5"/>
  <c r="L22" i="5" s="1"/>
  <c r="J21" i="5"/>
  <c r="K21" i="5" s="1"/>
  <c r="I21" i="5"/>
  <c r="H21" i="5"/>
  <c r="G21" i="5"/>
  <c r="O21" i="5" s="1"/>
  <c r="F21" i="5"/>
  <c r="N21" i="5" s="1"/>
  <c r="E21" i="5"/>
  <c r="D21" i="5"/>
  <c r="L20" i="5"/>
  <c r="K20" i="5"/>
  <c r="J20" i="5"/>
  <c r="I20" i="5"/>
  <c r="H20" i="5"/>
  <c r="F20" i="5"/>
  <c r="G20" i="5" s="1"/>
  <c r="E20" i="5"/>
  <c r="M20" i="5" s="1"/>
  <c r="D20" i="5"/>
  <c r="J19" i="5"/>
  <c r="I19" i="5"/>
  <c r="I16" i="5" s="1"/>
  <c r="H19" i="5"/>
  <c r="H16" i="5" s="1"/>
  <c r="G19" i="5"/>
  <c r="F19" i="5"/>
  <c r="E19" i="5"/>
  <c r="D19" i="5"/>
  <c r="F16" i="5"/>
  <c r="E7" i="5"/>
  <c r="I23" i="4"/>
  <c r="N20" i="4"/>
  <c r="J20" i="4"/>
  <c r="K20" i="4" s="1"/>
  <c r="I20" i="4"/>
  <c r="H20" i="4"/>
  <c r="F20" i="4"/>
  <c r="G20" i="4" s="1"/>
  <c r="O20" i="4" s="1"/>
  <c r="E20" i="4"/>
  <c r="M20" i="4" s="1"/>
  <c r="D20" i="4"/>
  <c r="L20" i="4" s="1"/>
  <c r="J19" i="4"/>
  <c r="J16" i="4" s="1"/>
  <c r="I19" i="4"/>
  <c r="I16" i="4" s="1"/>
  <c r="H19" i="4"/>
  <c r="H23" i="4" s="1"/>
  <c r="F19" i="4"/>
  <c r="E19" i="4"/>
  <c r="D19" i="4"/>
  <c r="D23" i="4" s="1"/>
  <c r="L23" i="4" s="1"/>
  <c r="H16" i="4"/>
  <c r="D16" i="4"/>
  <c r="L16" i="4" s="1"/>
  <c r="E7" i="4"/>
  <c r="J26" i="3"/>
  <c r="N23" i="3"/>
  <c r="K23" i="3"/>
  <c r="J23" i="3"/>
  <c r="I23" i="3"/>
  <c r="H23" i="3"/>
  <c r="G23" i="3"/>
  <c r="O23" i="3" s="1"/>
  <c r="F23" i="3"/>
  <c r="E23" i="3"/>
  <c r="M23" i="3" s="1"/>
  <c r="D23" i="3"/>
  <c r="L23" i="3" s="1"/>
  <c r="K22" i="3"/>
  <c r="K16" i="3" s="1"/>
  <c r="J22" i="3"/>
  <c r="I22" i="3"/>
  <c r="H22" i="3"/>
  <c r="G22" i="3"/>
  <c r="F22" i="3"/>
  <c r="N22" i="3" s="1"/>
  <c r="E22" i="3"/>
  <c r="M22" i="3" s="1"/>
  <c r="D22" i="3"/>
  <c r="D16" i="3" s="1"/>
  <c r="K21" i="3"/>
  <c r="J21" i="3"/>
  <c r="I21" i="3"/>
  <c r="H21" i="3"/>
  <c r="F21" i="3"/>
  <c r="N21" i="3" s="1"/>
  <c r="E21" i="3"/>
  <c r="M21" i="3" s="1"/>
  <c r="D21" i="3"/>
  <c r="K20" i="3"/>
  <c r="K26" i="3" s="1"/>
  <c r="J20" i="3"/>
  <c r="I20" i="3"/>
  <c r="H20" i="3"/>
  <c r="G20" i="3"/>
  <c r="O20" i="3" s="1"/>
  <c r="F20" i="3"/>
  <c r="N20" i="3" s="1"/>
  <c r="E20" i="3"/>
  <c r="M20" i="3" s="1"/>
  <c r="D20" i="3"/>
  <c r="L20" i="3" s="1"/>
  <c r="O19" i="3"/>
  <c r="N19" i="3"/>
  <c r="K19" i="3"/>
  <c r="J19" i="3"/>
  <c r="I19" i="3"/>
  <c r="I26" i="3" s="1"/>
  <c r="H19" i="3"/>
  <c r="G19" i="3"/>
  <c r="F19" i="3"/>
  <c r="E19" i="3"/>
  <c r="E26" i="3" s="1"/>
  <c r="D19" i="3"/>
  <c r="J16" i="3"/>
  <c r="I16" i="3"/>
  <c r="E16" i="3"/>
  <c r="M16" i="3" s="1"/>
  <c r="E7" i="3"/>
  <c r="K21" i="2"/>
  <c r="J21" i="2"/>
  <c r="I21" i="2"/>
  <c r="H21" i="2"/>
  <c r="G21" i="2"/>
  <c r="F21" i="2"/>
  <c r="E21" i="2"/>
  <c r="D21" i="2"/>
  <c r="K18" i="2"/>
  <c r="J18" i="2"/>
  <c r="I18" i="2"/>
  <c r="H18" i="2"/>
  <c r="G18" i="2"/>
  <c r="F18" i="2"/>
  <c r="E18" i="2"/>
  <c r="D18" i="2"/>
  <c r="C18" i="2"/>
  <c r="B18" i="2"/>
  <c r="E7" i="2"/>
  <c r="F6" i="2"/>
  <c r="E6" i="2"/>
  <c r="J25" i="1"/>
  <c r="K25" i="1" s="1"/>
  <c r="I25" i="1"/>
  <c r="H25" i="1"/>
  <c r="F25" i="1"/>
  <c r="G25" i="1" s="1"/>
  <c r="E25" i="1"/>
  <c r="M25" i="1" s="1"/>
  <c r="D25" i="1"/>
  <c r="L25" i="1" s="1"/>
  <c r="M24" i="1"/>
  <c r="L24" i="1"/>
  <c r="J24" i="1"/>
  <c r="K24" i="1" s="1"/>
  <c r="I24" i="1"/>
  <c r="H24" i="1"/>
  <c r="F24" i="1"/>
  <c r="G24" i="1" s="1"/>
  <c r="E24" i="1"/>
  <c r="D24" i="1"/>
  <c r="J23" i="1"/>
  <c r="K23" i="1" s="1"/>
  <c r="I23" i="1"/>
  <c r="H23" i="1"/>
  <c r="F23" i="1"/>
  <c r="G23" i="1" s="1"/>
  <c r="E23" i="1"/>
  <c r="M23" i="1" s="1"/>
  <c r="D23" i="1"/>
  <c r="M22" i="1"/>
  <c r="L22" i="1"/>
  <c r="J22" i="1"/>
  <c r="K22" i="1" s="1"/>
  <c r="I22" i="1"/>
  <c r="H22" i="1"/>
  <c r="F22" i="1"/>
  <c r="G22" i="1" s="1"/>
  <c r="E22" i="1"/>
  <c r="D22" i="1"/>
  <c r="J21" i="1"/>
  <c r="K21" i="1" s="1"/>
  <c r="I21" i="1"/>
  <c r="H21" i="1"/>
  <c r="F21" i="1"/>
  <c r="G21" i="1" s="1"/>
  <c r="E21" i="1"/>
  <c r="M21" i="1" s="1"/>
  <c r="D21" i="1"/>
  <c r="L21" i="1" s="1"/>
  <c r="M20" i="1"/>
  <c r="L20" i="1"/>
  <c r="J20" i="1"/>
  <c r="K20" i="1" s="1"/>
  <c r="I20" i="1"/>
  <c r="H20" i="1"/>
  <c r="F20" i="1"/>
  <c r="G20" i="1" s="1"/>
  <c r="E20" i="1"/>
  <c r="D20" i="1"/>
  <c r="J19" i="1"/>
  <c r="K19" i="1" s="1"/>
  <c r="I19" i="1"/>
  <c r="H19" i="1"/>
  <c r="F19" i="1"/>
  <c r="G19" i="1" s="1"/>
  <c r="E19" i="1"/>
  <c r="M19" i="1" s="1"/>
  <c r="D19" i="1"/>
  <c r="L19" i="1" s="1"/>
  <c r="M18" i="1"/>
  <c r="L18" i="1"/>
  <c r="J18" i="1"/>
  <c r="K18" i="1" s="1"/>
  <c r="K28" i="1" s="1"/>
  <c r="I18" i="1"/>
  <c r="I28" i="1" s="1"/>
  <c r="H18" i="1"/>
  <c r="H28" i="1" s="1"/>
  <c r="F18" i="1"/>
  <c r="G18" i="1" s="1"/>
  <c r="E18" i="1"/>
  <c r="E28" i="1" s="1"/>
  <c r="D18" i="1"/>
  <c r="D28" i="1" s="1"/>
  <c r="L28" i="1" s="1"/>
  <c r="E7" i="1"/>
  <c r="N16" i="16" l="1"/>
  <c r="O22" i="16"/>
  <c r="O21" i="2"/>
  <c r="L18" i="2"/>
  <c r="L21" i="2"/>
  <c r="M21" i="2"/>
  <c r="M18" i="2"/>
  <c r="M19" i="16"/>
  <c r="O19" i="16"/>
  <c r="N22" i="16"/>
  <c r="L22" i="16"/>
  <c r="N19" i="16"/>
  <c r="M22" i="16"/>
  <c r="O16" i="16"/>
  <c r="L16" i="16"/>
  <c r="N18" i="2"/>
  <c r="N21" i="2"/>
  <c r="M16" i="16"/>
  <c r="O18" i="2"/>
  <c r="M30" i="8"/>
  <c r="M16" i="6"/>
  <c r="N16" i="5"/>
  <c r="O22" i="10"/>
  <c r="K16" i="11"/>
  <c r="M28" i="1"/>
  <c r="H16" i="3"/>
  <c r="L16" i="3" s="1"/>
  <c r="H26" i="3"/>
  <c r="G16" i="11"/>
  <c r="O16" i="11" s="1"/>
  <c r="L22" i="3"/>
  <c r="G21" i="3"/>
  <c r="O21" i="3" s="1"/>
  <c r="E23" i="4"/>
  <c r="M23" i="4" s="1"/>
  <c r="I30" i="8"/>
  <c r="I16" i="8"/>
  <c r="M16" i="8" s="1"/>
  <c r="O20" i="11"/>
  <c r="G29" i="11"/>
  <c r="O29" i="11" s="1"/>
  <c r="N24" i="1"/>
  <c r="F16" i="4"/>
  <c r="N16" i="4" s="1"/>
  <c r="F23" i="4"/>
  <c r="N23" i="4" s="1"/>
  <c r="J23" i="4"/>
  <c r="L24" i="5"/>
  <c r="G24" i="6"/>
  <c r="O24" i="6" s="1"/>
  <c r="G16" i="6"/>
  <c r="O16" i="6" s="1"/>
  <c r="J30" i="8"/>
  <c r="J16" i="8"/>
  <c r="N16" i="8" s="1"/>
  <c r="K19" i="8"/>
  <c r="M20" i="8"/>
  <c r="D22" i="10"/>
  <c r="L22" i="10" s="1"/>
  <c r="D16" i="10"/>
  <c r="L16" i="10" s="1"/>
  <c r="N22" i="10"/>
  <c r="J16" i="11"/>
  <c r="J39" i="11"/>
  <c r="N25" i="11"/>
  <c r="L21" i="13"/>
  <c r="L16" i="11"/>
  <c r="E16" i="4"/>
  <c r="M16" i="4" s="1"/>
  <c r="K19" i="5"/>
  <c r="J16" i="5"/>
  <c r="G21" i="11"/>
  <c r="O21" i="11" s="1"/>
  <c r="O28" i="11"/>
  <c r="N18" i="1"/>
  <c r="N20" i="1"/>
  <c r="N22" i="1"/>
  <c r="L23" i="1"/>
  <c r="L19" i="3"/>
  <c r="O22" i="3"/>
  <c r="D26" i="3"/>
  <c r="L26" i="3" s="1"/>
  <c r="D29" i="5"/>
  <c r="L29" i="5" s="1"/>
  <c r="N20" i="5"/>
  <c r="M22" i="5"/>
  <c r="N26" i="5"/>
  <c r="H24" i="6"/>
  <c r="H16" i="6"/>
  <c r="K39" i="11"/>
  <c r="O22" i="11"/>
  <c r="O30" i="11"/>
  <c r="F39" i="11"/>
  <c r="N39" i="11" s="1"/>
  <c r="M21" i="13"/>
  <c r="D24" i="6"/>
  <c r="D16" i="6"/>
  <c r="L16" i="6" s="1"/>
  <c r="K22" i="10"/>
  <c r="K16" i="10"/>
  <c r="G28" i="1"/>
  <c r="O28" i="1" s="1"/>
  <c r="O18" i="1"/>
  <c r="O20" i="1"/>
  <c r="O22" i="1"/>
  <c r="O24" i="1"/>
  <c r="F28" i="1"/>
  <c r="M26" i="3"/>
  <c r="O20" i="5"/>
  <c r="G16" i="5"/>
  <c r="O19" i="10"/>
  <c r="N24" i="11"/>
  <c r="N32" i="11"/>
  <c r="E22" i="12"/>
  <c r="M22" i="12" s="1"/>
  <c r="E16" i="12"/>
  <c r="M16" i="12" s="1"/>
  <c r="L21" i="14"/>
  <c r="O19" i="1"/>
  <c r="O21" i="1"/>
  <c r="O23" i="1"/>
  <c r="O25" i="1"/>
  <c r="F26" i="3"/>
  <c r="N26" i="3" s="1"/>
  <c r="F16" i="3"/>
  <c r="N16" i="3" s="1"/>
  <c r="F29" i="5"/>
  <c r="M21" i="5"/>
  <c r="L23" i="5"/>
  <c r="L25" i="5"/>
  <c r="O26" i="5"/>
  <c r="I29" i="5"/>
  <c r="M19" i="8"/>
  <c r="G30" i="8"/>
  <c r="O20" i="8"/>
  <c r="G16" i="8"/>
  <c r="M21" i="8"/>
  <c r="M23" i="8"/>
  <c r="M25" i="8"/>
  <c r="F30" i="8"/>
  <c r="O19" i="11"/>
  <c r="O24" i="11"/>
  <c r="O32" i="11"/>
  <c r="O34" i="11"/>
  <c r="F22" i="12"/>
  <c r="N22" i="12" s="1"/>
  <c r="F16" i="12"/>
  <c r="N16" i="12" s="1"/>
  <c r="G19" i="12"/>
  <c r="M19" i="5"/>
  <c r="L21" i="5"/>
  <c r="H29" i="5"/>
  <c r="L39" i="11"/>
  <c r="L21" i="3"/>
  <c r="K19" i="4"/>
  <c r="G29" i="5"/>
  <c r="O24" i="5"/>
  <c r="M25" i="5"/>
  <c r="J29" i="5"/>
  <c r="O19" i="6"/>
  <c r="N19" i="8"/>
  <c r="N21" i="8"/>
  <c r="N23" i="8"/>
  <c r="G16" i="10"/>
  <c r="F16" i="11"/>
  <c r="N16" i="11" s="1"/>
  <c r="O36" i="11"/>
  <c r="L19" i="16"/>
  <c r="E29" i="5"/>
  <c r="M29" i="5" s="1"/>
  <c r="N19" i="1"/>
  <c r="J28" i="1"/>
  <c r="G19" i="4"/>
  <c r="N19" i="5"/>
  <c r="N25" i="5"/>
  <c r="I16" i="6"/>
  <c r="E16" i="10"/>
  <c r="M16" i="10" s="1"/>
  <c r="E22" i="10"/>
  <c r="M22" i="10" s="1"/>
  <c r="H16" i="11"/>
  <c r="L19" i="11"/>
  <c r="N19" i="4"/>
  <c r="N21" i="1"/>
  <c r="N23" i="1"/>
  <c r="N25" i="1"/>
  <c r="M19" i="3"/>
  <c r="O19" i="5"/>
  <c r="N19" i="6"/>
  <c r="J24" i="6"/>
  <c r="N24" i="6" s="1"/>
  <c r="D30" i="8"/>
  <c r="L30" i="8" s="1"/>
  <c r="M19" i="11"/>
  <c r="E39" i="11"/>
  <c r="M39" i="11" s="1"/>
  <c r="L19" i="12"/>
  <c r="K16" i="12"/>
  <c r="L19" i="4"/>
  <c r="N20" i="6"/>
  <c r="H16" i="8"/>
  <c r="L16" i="8" s="1"/>
  <c r="J16" i="10"/>
  <c r="N16" i="10" s="1"/>
  <c r="N19" i="10"/>
  <c r="D16" i="12"/>
  <c r="L16" i="12" s="1"/>
  <c r="M19" i="4"/>
  <c r="L19" i="5"/>
  <c r="N34" i="11"/>
  <c r="N36" i="11"/>
  <c r="K30" i="8" l="1"/>
  <c r="O30" i="8" s="1"/>
  <c r="K16" i="8"/>
  <c r="O16" i="8" s="1"/>
  <c r="G16" i="3"/>
  <c r="O16" i="3" s="1"/>
  <c r="G23" i="4"/>
  <c r="O19" i="4"/>
  <c r="G16" i="4"/>
  <c r="N29" i="5"/>
  <c r="K16" i="4"/>
  <c r="K23" i="4"/>
  <c r="N28" i="1"/>
  <c r="G26" i="3"/>
  <c r="O26" i="3" s="1"/>
  <c r="G39" i="11"/>
  <c r="O39" i="11" s="1"/>
  <c r="O19" i="8"/>
  <c r="K29" i="5"/>
  <c r="O29" i="5" s="1"/>
  <c r="K16" i="5"/>
  <c r="O16" i="5"/>
  <c r="O16" i="10"/>
  <c r="O19" i="12"/>
  <c r="G22" i="12"/>
  <c r="O22" i="12" s="1"/>
  <c r="G16" i="12"/>
  <c r="O16" i="12" s="1"/>
  <c r="N30" i="8"/>
  <c r="L24" i="6"/>
  <c r="O16" i="4" l="1"/>
  <c r="O23" i="4"/>
</calcChain>
</file>

<file path=xl/sharedStrings.xml><?xml version="1.0" encoding="utf-8"?>
<sst xmlns="http://schemas.openxmlformats.org/spreadsheetml/2006/main" count="506" uniqueCount="75">
  <si>
    <t>Inntekter</t>
  </si>
  <si>
    <t>Resultat</t>
  </si>
  <si>
    <t>Avdelingsnavn</t>
  </si>
  <si>
    <t>Prosjektnr</t>
  </si>
  <si>
    <t>40</t>
  </si>
  <si>
    <t>51</t>
  </si>
  <si>
    <t>SUM TOTALT</t>
  </si>
  <si>
    <t>Langrenn</t>
  </si>
  <si>
    <t>Rekruttering</t>
  </si>
  <si>
    <t>NC 2</t>
  </si>
  <si>
    <t>80</t>
  </si>
  <si>
    <t>Dette året (alle)</t>
  </si>
  <si>
    <t>ALpin</t>
  </si>
  <si>
    <t>HedmarkHopp</t>
  </si>
  <si>
    <t>Telemark</t>
  </si>
  <si>
    <t>År</t>
  </si>
  <si>
    <t>Årsbudsjett</t>
  </si>
  <si>
    <t>Prosjekt Temakvelder Utvikling</t>
  </si>
  <si>
    <t>Hopp adm</t>
  </si>
  <si>
    <t>Miljøsamling Barmark</t>
  </si>
  <si>
    <t>Smøreservice</t>
  </si>
  <si>
    <t>Prognose</t>
  </si>
  <si>
    <t>30</t>
  </si>
  <si>
    <t>Hopp administrasjon</t>
  </si>
  <si>
    <t>Hopp</t>
  </si>
  <si>
    <t>Snøsamling</t>
  </si>
  <si>
    <t>70</t>
  </si>
  <si>
    <t>NM Jr</t>
  </si>
  <si>
    <t>Prosjektnavn</t>
  </si>
  <si>
    <t>Utdanning</t>
  </si>
  <si>
    <t>Hovedlandsrennet</t>
  </si>
  <si>
    <t>Smøreservice junior/ungdom</t>
  </si>
  <si>
    <t>Periode:</t>
  </si>
  <si>
    <t>Adm-Administrasjon</t>
  </si>
  <si>
    <t>Miljøsamling Snø</t>
  </si>
  <si>
    <t>Ungdoms/interkretssamling</t>
  </si>
  <si>
    <t>Kretslag JR</t>
  </si>
  <si>
    <t>Hedmark Skikrets</t>
  </si>
  <si>
    <t>Trysilcup</t>
  </si>
  <si>
    <t>20</t>
  </si>
  <si>
    <t>KM/Kretscup</t>
  </si>
  <si>
    <t>Hedmark Skidommerlaug</t>
  </si>
  <si>
    <t>60</t>
  </si>
  <si>
    <t>LK administrasjon</t>
  </si>
  <si>
    <t>Senior</t>
  </si>
  <si>
    <t>KULT</t>
  </si>
  <si>
    <t>Budsjett</t>
  </si>
  <si>
    <t>Avd.nr</t>
  </si>
  <si>
    <t>Ingen</t>
  </si>
  <si>
    <t>NM JR2/NC4</t>
  </si>
  <si>
    <t>71</t>
  </si>
  <si>
    <t>Regnskap</t>
  </si>
  <si>
    <t>Senior Smøreservice</t>
  </si>
  <si>
    <t>Styret-administrasjon</t>
  </si>
  <si>
    <t>Administrasjon</t>
  </si>
  <si>
    <t>Kombinert</t>
  </si>
  <si>
    <t>10</t>
  </si>
  <si>
    <t>Integrering</t>
  </si>
  <si>
    <t>Bingo</t>
  </si>
  <si>
    <t>50</t>
  </si>
  <si>
    <t>Barmarkssamling</t>
  </si>
  <si>
    <t>Ungdomsstafetten</t>
  </si>
  <si>
    <t>Sommersamling</t>
  </si>
  <si>
    <t>NC 1</t>
  </si>
  <si>
    <t>72</t>
  </si>
  <si>
    <t>Kostnader</t>
  </si>
  <si>
    <t>Team Veidekke Innlandet</t>
  </si>
  <si>
    <t>Skiklubbutvikling</t>
  </si>
  <si>
    <t>Hittil i år</t>
  </si>
  <si>
    <t>Styret</t>
  </si>
  <si>
    <t>00</t>
  </si>
  <si>
    <t>Alpin adm</t>
  </si>
  <si>
    <t>Freestyle</t>
  </si>
  <si>
    <t>Kretscup/regioncup</t>
  </si>
  <si>
    <t>Team Elon Innlandet administrasjon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</si>
</sst>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#,##0_ ;[Red]\-#,##0\ 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b/>
      <sz val="18"/>
      <name val="Arial"/>
      <family val="2"/>
    </font>
    <font>
      <b/>
      <sz val="11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/>
      <bottom style="dashed">
        <color indexed="64"/>
      </bottom>
      <diagonal/>
    </border>
    <border>
      <left style="dashed">
        <color indexed="64"/>
      </left>
      <right style="dashed">
        <color indexed="64"/>
      </right>
      <top/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ashed">
        <color indexed="64"/>
      </right>
      <top style="thin">
        <color indexed="64"/>
      </top>
      <bottom style="double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/>
  </cellStyleXfs>
  <cellXfs count="78">
    <xf numFmtId="0" fontId="0" fillId="0" borderId="0" xfId="0"/>
    <xf numFmtId="0" fontId="1" fillId="0" borderId="0" xfId="2"/>
    <xf numFmtId="1" fontId="2" fillId="0" borderId="1" xfId="2" applyNumberFormat="1" applyFont="1" applyBorder="1" applyAlignment="1">
      <alignment horizontal="center"/>
    </xf>
    <xf numFmtId="1" fontId="3" fillId="0" borderId="2" xfId="2" applyNumberFormat="1" applyFont="1" applyBorder="1"/>
    <xf numFmtId="1" fontId="3" fillId="0" borderId="0" xfId="2" applyNumberFormat="1" applyFont="1"/>
    <xf numFmtId="3" fontId="4" fillId="0" borderId="3" xfId="2" applyNumberFormat="1" applyFont="1" applyBorder="1"/>
    <xf numFmtId="1" fontId="4" fillId="0" borderId="4" xfId="2" applyNumberFormat="1" applyFont="1" applyBorder="1"/>
    <xf numFmtId="1" fontId="5" fillId="0" borderId="0" xfId="2" applyNumberFormat="1" applyFont="1"/>
    <xf numFmtId="1" fontId="4" fillId="0" borderId="3" xfId="2" applyNumberFormat="1" applyFont="1" applyBorder="1"/>
    <xf numFmtId="0" fontId="2" fillId="0" borderId="6" xfId="2" applyFont="1" applyBorder="1" applyAlignment="1">
      <alignment horizontal="left"/>
    </xf>
    <xf numFmtId="3" fontId="7" fillId="0" borderId="7" xfId="2" applyNumberFormat="1" applyFont="1" applyBorder="1"/>
    <xf numFmtId="1" fontId="8" fillId="0" borderId="0" xfId="2" applyNumberFormat="1" applyFont="1"/>
    <xf numFmtId="3" fontId="4" fillId="0" borderId="8" xfId="2" applyNumberFormat="1" applyFont="1" applyBorder="1"/>
    <xf numFmtId="1" fontId="4" fillId="0" borderId="9" xfId="2" applyNumberFormat="1" applyFont="1" applyBorder="1"/>
    <xf numFmtId="1" fontId="4" fillId="0" borderId="8" xfId="2" applyNumberFormat="1" applyFont="1" applyBorder="1"/>
    <xf numFmtId="1" fontId="4" fillId="0" borderId="6" xfId="2" applyNumberFormat="1" applyFont="1" applyBorder="1"/>
    <xf numFmtId="3" fontId="7" fillId="0" borderId="10" xfId="2" applyNumberFormat="1" applyFont="1" applyBorder="1"/>
    <xf numFmtId="3" fontId="7" fillId="0" borderId="11" xfId="2" applyNumberFormat="1" applyFont="1" applyBorder="1"/>
    <xf numFmtId="3" fontId="4" fillId="0" borderId="12" xfId="1" applyNumberFormat="1" applyFont="1" applyFill="1" applyBorder="1"/>
    <xf numFmtId="165" fontId="4" fillId="0" borderId="3" xfId="2" applyNumberFormat="1" applyFont="1" applyBorder="1"/>
    <xf numFmtId="0" fontId="9" fillId="0" borderId="0" xfId="2" applyFont="1" applyAlignment="1">
      <alignment horizontal="left"/>
    </xf>
    <xf numFmtId="1" fontId="4" fillId="0" borderId="12" xfId="2" applyNumberFormat="1" applyFont="1" applyBorder="1"/>
    <xf numFmtId="3" fontId="4" fillId="0" borderId="12" xfId="2" applyNumberFormat="1" applyFont="1" applyBorder="1"/>
    <xf numFmtId="1" fontId="4" fillId="0" borderId="15" xfId="2" applyNumberFormat="1" applyFont="1" applyBorder="1"/>
    <xf numFmtId="165" fontId="4" fillId="0" borderId="8" xfId="2" applyNumberFormat="1" applyFont="1" applyBorder="1"/>
    <xf numFmtId="3" fontId="7" fillId="0" borderId="16" xfId="1" applyNumberFormat="1" applyFont="1" applyFill="1" applyBorder="1"/>
    <xf numFmtId="3" fontId="4" fillId="0" borderId="3" xfId="1" applyNumberFormat="1" applyFont="1" applyFill="1" applyBorder="1"/>
    <xf numFmtId="3" fontId="7" fillId="2" borderId="17" xfId="1" applyNumberFormat="1" applyFont="1" applyFill="1" applyBorder="1"/>
    <xf numFmtId="3" fontId="7" fillId="0" borderId="18" xfId="1" applyNumberFormat="1" applyFont="1" applyBorder="1"/>
    <xf numFmtId="1" fontId="2" fillId="0" borderId="0" xfId="2" applyNumberFormat="1" applyFont="1"/>
    <xf numFmtId="0" fontId="9" fillId="0" borderId="2" xfId="2" applyFont="1" applyBorder="1" applyAlignment="1">
      <alignment horizontal="left"/>
    </xf>
    <xf numFmtId="38" fontId="7" fillId="0" borderId="17" xfId="2" applyNumberFormat="1" applyFont="1" applyBorder="1"/>
    <xf numFmtId="0" fontId="10" fillId="0" borderId="0" xfId="2" applyFont="1" applyAlignment="1">
      <alignment horizontal="left"/>
    </xf>
    <xf numFmtId="0" fontId="4" fillId="0" borderId="8" xfId="2" applyFont="1" applyBorder="1"/>
    <xf numFmtId="38" fontId="4" fillId="0" borderId="8" xfId="2" applyNumberFormat="1" applyFont="1" applyBorder="1"/>
    <xf numFmtId="165" fontId="4" fillId="0" borderId="12" xfId="2" applyNumberFormat="1" applyFont="1" applyBorder="1"/>
    <xf numFmtId="0" fontId="7" fillId="0" borderId="8" xfId="2" applyFont="1" applyBorder="1"/>
    <xf numFmtId="0" fontId="7" fillId="0" borderId="10" xfId="2" applyFont="1" applyBorder="1"/>
    <xf numFmtId="38" fontId="4" fillId="0" borderId="9" xfId="2" applyNumberFormat="1" applyFont="1" applyBorder="1"/>
    <xf numFmtId="3" fontId="7" fillId="0" borderId="16" xfId="1" applyNumberFormat="1" applyFont="1" applyBorder="1"/>
    <xf numFmtId="3" fontId="7" fillId="0" borderId="18" xfId="1" applyNumberFormat="1" applyFont="1" applyFill="1" applyBorder="1"/>
    <xf numFmtId="1" fontId="9" fillId="0" borderId="0" xfId="2" applyNumberFormat="1" applyFont="1"/>
    <xf numFmtId="3" fontId="4" fillId="2" borderId="8" xfId="1" applyNumberFormat="1" applyFont="1" applyFill="1" applyBorder="1"/>
    <xf numFmtId="0" fontId="2" fillId="0" borderId="0" xfId="2" applyFont="1"/>
    <xf numFmtId="0" fontId="4" fillId="0" borderId="6" xfId="2" applyFont="1" applyBorder="1"/>
    <xf numFmtId="3" fontId="4" fillId="2" borderId="8" xfId="1" applyNumberFormat="1" applyFont="1" applyFill="1" applyBorder="1" applyProtection="1">
      <protection locked="0"/>
    </xf>
    <xf numFmtId="0" fontId="2" fillId="0" borderId="0" xfId="2" applyFont="1" applyAlignment="1">
      <alignment horizontal="left"/>
    </xf>
    <xf numFmtId="0" fontId="8" fillId="0" borderId="0" xfId="2" applyFont="1"/>
    <xf numFmtId="38" fontId="4" fillId="0" borderId="0" xfId="2" applyNumberFormat="1" applyFont="1"/>
    <xf numFmtId="0" fontId="4" fillId="0" borderId="0" xfId="2" applyFont="1"/>
    <xf numFmtId="38" fontId="7" fillId="0" borderId="0" xfId="2" applyNumberFormat="1" applyFont="1"/>
    <xf numFmtId="1" fontId="5" fillId="0" borderId="1" xfId="2" applyNumberFormat="1" applyFont="1" applyBorder="1"/>
    <xf numFmtId="0" fontId="8" fillId="0" borderId="0" xfId="2" applyFont="1" applyAlignment="1">
      <alignment horizontal="left"/>
    </xf>
    <xf numFmtId="1" fontId="4" fillId="0" borderId="2" xfId="2" applyNumberFormat="1" applyFont="1" applyBorder="1"/>
    <xf numFmtId="49" fontId="4" fillId="0" borderId="0" xfId="2" applyNumberFormat="1" applyFont="1" applyAlignment="1">
      <alignment horizontal="right"/>
    </xf>
    <xf numFmtId="1" fontId="8" fillId="0" borderId="1" xfId="2" applyNumberFormat="1" applyFont="1" applyBorder="1"/>
    <xf numFmtId="1" fontId="6" fillId="0" borderId="14" xfId="2" applyNumberFormat="1" applyFont="1" applyBorder="1"/>
    <xf numFmtId="3" fontId="7" fillId="0" borderId="19" xfId="1" applyNumberFormat="1" applyFont="1" applyFill="1" applyBorder="1"/>
    <xf numFmtId="49" fontId="9" fillId="0" borderId="0" xfId="2" applyNumberFormat="1" applyFont="1"/>
    <xf numFmtId="3" fontId="4" fillId="2" borderId="12" xfId="1" applyNumberFormat="1" applyFont="1" applyFill="1" applyBorder="1" applyProtection="1">
      <protection locked="0"/>
    </xf>
    <xf numFmtId="3" fontId="7" fillId="0" borderId="20" xfId="1" applyNumberFormat="1" applyFont="1" applyFill="1" applyBorder="1"/>
    <xf numFmtId="3" fontId="7" fillId="2" borderId="21" xfId="1" applyNumberFormat="1" applyFont="1" applyFill="1" applyBorder="1"/>
    <xf numFmtId="1" fontId="4" fillId="0" borderId="22" xfId="2" applyNumberFormat="1" applyFont="1" applyBorder="1"/>
    <xf numFmtId="1" fontId="4" fillId="0" borderId="23" xfId="2" applyNumberFormat="1" applyFont="1" applyBorder="1"/>
    <xf numFmtId="1" fontId="4" fillId="0" borderId="24" xfId="2" applyNumberFormat="1" applyFont="1" applyBorder="1"/>
    <xf numFmtId="165" fontId="4" fillId="0" borderId="22" xfId="2" applyNumberFormat="1" applyFont="1" applyBorder="1"/>
    <xf numFmtId="3" fontId="4" fillId="0" borderId="24" xfId="2" applyNumberFormat="1" applyFont="1" applyBorder="1"/>
    <xf numFmtId="1" fontId="4" fillId="0" borderId="25" xfId="2" applyNumberFormat="1" applyFont="1" applyBorder="1"/>
    <xf numFmtId="165" fontId="4" fillId="0" borderId="24" xfId="2" applyNumberFormat="1" applyFont="1" applyBorder="1"/>
    <xf numFmtId="3" fontId="4" fillId="0" borderId="22" xfId="2" applyNumberFormat="1" applyFont="1" applyBorder="1"/>
    <xf numFmtId="3" fontId="4" fillId="0" borderId="24" xfId="1" applyNumberFormat="1" applyFont="1" applyFill="1" applyBorder="1"/>
    <xf numFmtId="3" fontId="4" fillId="0" borderId="22" xfId="1" applyNumberFormat="1" applyFont="1" applyFill="1" applyBorder="1"/>
    <xf numFmtId="3" fontId="4" fillId="2" borderId="12" xfId="1" applyNumberFormat="1" applyFont="1" applyFill="1" applyBorder="1"/>
    <xf numFmtId="1" fontId="6" fillId="0" borderId="13" xfId="2" applyNumberFormat="1" applyFont="1" applyBorder="1" applyAlignment="1">
      <alignment horizontal="center"/>
    </xf>
    <xf numFmtId="1" fontId="6" fillId="0" borderId="5" xfId="2" applyNumberFormat="1" applyFont="1" applyBorder="1" applyAlignment="1">
      <alignment horizontal="center"/>
    </xf>
    <xf numFmtId="1" fontId="6" fillId="0" borderId="14" xfId="2" applyNumberFormat="1" applyFont="1" applyBorder="1" applyAlignment="1">
      <alignment horizontal="center"/>
    </xf>
    <xf numFmtId="0" fontId="2" fillId="0" borderId="13" xfId="2" applyFont="1" applyBorder="1" applyAlignment="1">
      <alignment horizontal="center"/>
    </xf>
    <xf numFmtId="0" fontId="2" fillId="0" borderId="14" xfId="2" applyFont="1" applyBorder="1" applyAlignment="1">
      <alignment horizontal="center"/>
    </xf>
  </cellXfs>
  <cellStyles count="3">
    <cellStyle name="Komma 2" xfId="1" xr:uid="{00000000-0005-0000-0000-000000000000}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9"/>
  <sheetViews>
    <sheetView workbookViewId="0">
      <selection activeCell="N33" sqref="N33"/>
    </sheetView>
  </sheetViews>
  <sheetFormatPr baseColWidth="10" defaultColWidth="9.109375" defaultRowHeight="14.4" x14ac:dyDescent="0.3"/>
  <cols>
    <col min="1" max="1" width="10" customWidth="1"/>
    <col min="2" max="15" width="13.33203125" customWidth="1"/>
  </cols>
  <sheetData>
    <row r="1" spans="1:15" ht="3" customHeight="1" x14ac:dyDescent="0.3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ht="3" customHeight="1" x14ac:dyDescent="0.3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" customHeight="1" x14ac:dyDescent="0.3">
      <c r="B3" s="1"/>
      <c r="C3" s="49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 x14ac:dyDescent="0.3">
      <c r="B4" s="1"/>
      <c r="C4" s="49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 x14ac:dyDescent="0.3">
      <c r="B5" s="1"/>
      <c r="C5" s="49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 ht="21" x14ac:dyDescent="0.4">
      <c r="B6" s="1"/>
      <c r="C6" s="49"/>
      <c r="D6" s="55" t="s">
        <v>15</v>
      </c>
      <c r="E6" s="51">
        <v>2022</v>
      </c>
      <c r="F6" s="7" t="s">
        <v>37</v>
      </c>
      <c r="H6" s="7"/>
      <c r="I6" s="7"/>
      <c r="J6" s="7"/>
      <c r="K6" s="7"/>
      <c r="L6" s="7"/>
      <c r="M6" s="1"/>
      <c r="N6" s="1"/>
      <c r="O6" s="1"/>
    </row>
    <row r="7" spans="1:15" ht="21" x14ac:dyDescent="0.4">
      <c r="B7" s="1"/>
      <c r="C7" s="54"/>
      <c r="D7" s="55" t="s">
        <v>32</v>
      </c>
      <c r="E7" s="51" t="str">
        <f>RIGHT("202212",2)</f>
        <v>12</v>
      </c>
      <c r="F7" s="1"/>
      <c r="G7" s="11"/>
      <c r="H7" s="11"/>
      <c r="I7" s="1"/>
      <c r="J7" s="1"/>
      <c r="K7" s="1"/>
      <c r="L7" s="1"/>
      <c r="M7" s="1"/>
      <c r="N7" s="1"/>
      <c r="O7" s="1"/>
    </row>
    <row r="8" spans="1:15" ht="15.6" x14ac:dyDescent="0.3">
      <c r="B8" s="1"/>
      <c r="C8" s="1"/>
      <c r="D8" s="4"/>
      <c r="E8" s="1"/>
      <c r="F8" s="29"/>
      <c r="G8" s="1"/>
      <c r="H8" s="29"/>
      <c r="I8" s="4"/>
      <c r="J8" s="4"/>
      <c r="K8" s="4"/>
      <c r="L8" s="4"/>
      <c r="M8" s="4"/>
      <c r="N8" s="4"/>
      <c r="O8" s="1"/>
    </row>
    <row r="9" spans="1:15" ht="15.6" x14ac:dyDescent="0.3">
      <c r="B9" s="1"/>
      <c r="C9" s="1"/>
      <c r="D9" s="4"/>
      <c r="E9" s="11"/>
      <c r="F9" s="29"/>
      <c r="G9" s="29"/>
      <c r="H9" s="11"/>
      <c r="I9" s="4"/>
      <c r="J9" s="4"/>
      <c r="K9" s="4"/>
      <c r="L9" s="4"/>
      <c r="M9" s="4"/>
      <c r="N9" s="4"/>
      <c r="O9" s="1"/>
    </row>
    <row r="10" spans="1:15" ht="22.8" x14ac:dyDescent="0.4">
      <c r="B10" s="1"/>
      <c r="C10" s="20"/>
      <c r="D10" s="20"/>
      <c r="E10" s="20"/>
      <c r="F10" s="1"/>
      <c r="G10" s="4"/>
      <c r="H10" s="41"/>
      <c r="I10" s="4"/>
      <c r="J10" s="4"/>
      <c r="K10" s="4"/>
      <c r="L10" s="4"/>
      <c r="M10" s="4"/>
      <c r="N10" s="4"/>
      <c r="O10" s="1"/>
    </row>
    <row r="11" spans="1:15" ht="22.8" x14ac:dyDescent="0.4">
      <c r="B11" s="1"/>
      <c r="C11" s="20"/>
      <c r="D11" s="30"/>
      <c r="E11" s="30"/>
      <c r="F11" s="3"/>
      <c r="G11" s="3"/>
      <c r="H11" s="3"/>
      <c r="I11" s="3"/>
      <c r="J11" s="3"/>
      <c r="K11" s="3"/>
      <c r="L11" s="3"/>
      <c r="M11" s="3"/>
      <c r="N11" s="3"/>
      <c r="O11" s="53"/>
    </row>
    <row r="12" spans="1:15" ht="17.399999999999999" x14ac:dyDescent="0.3">
      <c r="B12" s="43"/>
      <c r="C12" s="47"/>
      <c r="D12" s="73" t="s">
        <v>0</v>
      </c>
      <c r="E12" s="74"/>
      <c r="F12" s="74"/>
      <c r="G12" s="75"/>
      <c r="H12" s="73" t="s">
        <v>65</v>
      </c>
      <c r="I12" s="74"/>
      <c r="J12" s="74"/>
      <c r="K12" s="75"/>
      <c r="L12" s="73" t="s">
        <v>1</v>
      </c>
      <c r="M12" s="74"/>
      <c r="N12" s="74"/>
      <c r="O12" s="75"/>
    </row>
    <row r="13" spans="1:15" x14ac:dyDescent="0.3">
      <c r="B13" s="52"/>
      <c r="C13" s="46"/>
      <c r="D13" s="76" t="s">
        <v>68</v>
      </c>
      <c r="E13" s="77"/>
      <c r="F13" s="32" t="s">
        <v>11</v>
      </c>
      <c r="G13" s="9"/>
      <c r="H13" s="76" t="s">
        <v>68</v>
      </c>
      <c r="I13" s="77"/>
      <c r="J13" s="32" t="s">
        <v>11</v>
      </c>
      <c r="K13" s="9"/>
      <c r="L13" s="76" t="s">
        <v>68</v>
      </c>
      <c r="M13" s="77"/>
      <c r="N13" s="46"/>
      <c r="O13" s="9"/>
    </row>
    <row r="14" spans="1:15" x14ac:dyDescent="0.3">
      <c r="B14" s="52"/>
      <c r="C14" s="9"/>
      <c r="D14" s="2" t="s">
        <v>51</v>
      </c>
      <c r="E14" s="2" t="s">
        <v>46</v>
      </c>
      <c r="F14" s="2" t="s">
        <v>16</v>
      </c>
      <c r="G14" s="2" t="s">
        <v>21</v>
      </c>
      <c r="H14" s="2" t="s">
        <v>51</v>
      </c>
      <c r="I14" s="2" t="s">
        <v>46</v>
      </c>
      <c r="J14" s="2" t="s">
        <v>16</v>
      </c>
      <c r="K14" s="2" t="s">
        <v>21</v>
      </c>
      <c r="L14" s="2" t="s">
        <v>51</v>
      </c>
      <c r="M14" s="2" t="s">
        <v>46</v>
      </c>
      <c r="N14" s="2" t="s">
        <v>16</v>
      </c>
      <c r="O14" s="2" t="s">
        <v>21</v>
      </c>
    </row>
    <row r="15" spans="1:15" x14ac:dyDescent="0.3">
      <c r="B15" s="1"/>
      <c r="C15" s="44"/>
      <c r="D15" s="1"/>
      <c r="E15" s="1"/>
      <c r="F15" s="1"/>
      <c r="G15" s="15"/>
      <c r="H15" s="1"/>
      <c r="I15" s="1"/>
      <c r="J15" s="1"/>
      <c r="K15" s="15"/>
      <c r="L15" s="1"/>
      <c r="M15" s="1"/>
      <c r="N15" s="1"/>
      <c r="O15" s="15"/>
    </row>
    <row r="16" spans="1:15" x14ac:dyDescent="0.3">
      <c r="A16" s="1"/>
      <c r="B16" s="37"/>
      <c r="C16" s="69"/>
      <c r="D16" s="66"/>
      <c r="E16" s="5"/>
      <c r="F16" s="5"/>
      <c r="G16" s="12"/>
      <c r="H16" s="22"/>
      <c r="I16" s="5"/>
      <c r="J16" s="5"/>
      <c r="K16" s="12"/>
      <c r="L16" s="22"/>
      <c r="M16" s="5"/>
      <c r="N16" s="5"/>
      <c r="O16" s="12"/>
    </row>
    <row r="17" spans="1:15" x14ac:dyDescent="0.3">
      <c r="A17" s="1"/>
      <c r="B17" s="33" t="s">
        <v>47</v>
      </c>
      <c r="C17" s="65" t="s">
        <v>2</v>
      </c>
      <c r="D17" s="68"/>
      <c r="E17" s="19"/>
      <c r="F17" s="19"/>
      <c r="G17" s="24"/>
      <c r="H17" s="35"/>
      <c r="I17" s="19"/>
      <c r="J17" s="19"/>
      <c r="K17" s="24"/>
      <c r="L17" s="35"/>
      <c r="M17" s="19"/>
      <c r="N17" s="19"/>
      <c r="O17" s="24"/>
    </row>
    <row r="18" spans="1:15" x14ac:dyDescent="0.3">
      <c r="B18" s="36">
        <v>0</v>
      </c>
      <c r="C18" s="71" t="s">
        <v>48</v>
      </c>
      <c r="D18" s="70">
        <f>0*1</f>
        <v>0</v>
      </c>
      <c r="E18" s="26">
        <f t="shared" ref="E18:F25" si="0">0*(-1)</f>
        <v>0</v>
      </c>
      <c r="F18" s="26">
        <f t="shared" si="0"/>
        <v>0</v>
      </c>
      <c r="G18" s="42">
        <f t="shared" ref="G18:G25" si="1">IF(0=0,F18,0)</f>
        <v>0</v>
      </c>
      <c r="H18" s="18">
        <f>-60*1</f>
        <v>-60</v>
      </c>
      <c r="I18" s="26">
        <f t="shared" ref="I18:J25" si="2">0*1</f>
        <v>0</v>
      </c>
      <c r="J18" s="26">
        <f t="shared" si="2"/>
        <v>0</v>
      </c>
      <c r="K18" s="42">
        <f t="shared" ref="K18:K25" si="3">IF(0=0,J18,0)</f>
        <v>0</v>
      </c>
      <c r="L18" s="18">
        <f t="shared" ref="L18:O25" si="4">D18+H18</f>
        <v>-60</v>
      </c>
      <c r="M18" s="18">
        <f t="shared" si="4"/>
        <v>0</v>
      </c>
      <c r="N18" s="18">
        <f t="shared" si="4"/>
        <v>0</v>
      </c>
      <c r="O18" s="42">
        <f t="shared" si="4"/>
        <v>0</v>
      </c>
    </row>
    <row r="19" spans="1:15" x14ac:dyDescent="0.3">
      <c r="B19" s="36">
        <v>10</v>
      </c>
      <c r="C19" s="71" t="s">
        <v>69</v>
      </c>
      <c r="D19" s="70">
        <f>-10230*1</f>
        <v>-10230</v>
      </c>
      <c r="E19" s="26">
        <f t="shared" si="0"/>
        <v>0</v>
      </c>
      <c r="F19" s="26">
        <f t="shared" si="0"/>
        <v>0</v>
      </c>
      <c r="G19" s="42">
        <f t="shared" si="1"/>
        <v>0</v>
      </c>
      <c r="H19" s="18">
        <f>85416.81*1</f>
        <v>85416.81</v>
      </c>
      <c r="I19" s="26">
        <f t="shared" si="2"/>
        <v>0</v>
      </c>
      <c r="J19" s="26">
        <f t="shared" si="2"/>
        <v>0</v>
      </c>
      <c r="K19" s="42">
        <f t="shared" si="3"/>
        <v>0</v>
      </c>
      <c r="L19" s="18">
        <f t="shared" si="4"/>
        <v>75186.81</v>
      </c>
      <c r="M19" s="18">
        <f t="shared" si="4"/>
        <v>0</v>
      </c>
      <c r="N19" s="18">
        <f t="shared" si="4"/>
        <v>0</v>
      </c>
      <c r="O19" s="42">
        <f t="shared" si="4"/>
        <v>0</v>
      </c>
    </row>
    <row r="20" spans="1:15" x14ac:dyDescent="0.3">
      <c r="B20" s="36">
        <v>20</v>
      </c>
      <c r="C20" s="71" t="s">
        <v>54</v>
      </c>
      <c r="D20" s="70">
        <f>-952188.86*1</f>
        <v>-952188.86</v>
      </c>
      <c r="E20" s="26">
        <f t="shared" si="0"/>
        <v>0</v>
      </c>
      <c r="F20" s="26">
        <f t="shared" si="0"/>
        <v>0</v>
      </c>
      <c r="G20" s="42">
        <f t="shared" si="1"/>
        <v>0</v>
      </c>
      <c r="H20" s="18">
        <f>1210779.42*1</f>
        <v>1210779.42</v>
      </c>
      <c r="I20" s="26">
        <f t="shared" si="2"/>
        <v>0</v>
      </c>
      <c r="J20" s="26">
        <f t="shared" si="2"/>
        <v>0</v>
      </c>
      <c r="K20" s="42">
        <f t="shared" si="3"/>
        <v>0</v>
      </c>
      <c r="L20" s="18">
        <f t="shared" si="4"/>
        <v>258590.55999999994</v>
      </c>
      <c r="M20" s="18">
        <f t="shared" si="4"/>
        <v>0</v>
      </c>
      <c r="N20" s="18">
        <f t="shared" si="4"/>
        <v>0</v>
      </c>
      <c r="O20" s="42">
        <f t="shared" si="4"/>
        <v>0</v>
      </c>
    </row>
    <row r="21" spans="1:15" x14ac:dyDescent="0.3">
      <c r="B21" s="36">
        <v>30</v>
      </c>
      <c r="C21" s="71" t="s">
        <v>12</v>
      </c>
      <c r="D21" s="70">
        <f>-118970*1</f>
        <v>-118970</v>
      </c>
      <c r="E21" s="26">
        <f t="shared" si="0"/>
        <v>0</v>
      </c>
      <c r="F21" s="26">
        <f t="shared" si="0"/>
        <v>0</v>
      </c>
      <c r="G21" s="42">
        <f t="shared" si="1"/>
        <v>0</v>
      </c>
      <c r="H21" s="18">
        <f>98793.25*1</f>
        <v>98793.25</v>
      </c>
      <c r="I21" s="26">
        <f t="shared" si="2"/>
        <v>0</v>
      </c>
      <c r="J21" s="26">
        <f t="shared" si="2"/>
        <v>0</v>
      </c>
      <c r="K21" s="42">
        <f t="shared" si="3"/>
        <v>0</v>
      </c>
      <c r="L21" s="18">
        <f t="shared" si="4"/>
        <v>-20176.75</v>
      </c>
      <c r="M21" s="18">
        <f t="shared" si="4"/>
        <v>0</v>
      </c>
      <c r="N21" s="18">
        <f t="shared" si="4"/>
        <v>0</v>
      </c>
      <c r="O21" s="42">
        <f t="shared" si="4"/>
        <v>0</v>
      </c>
    </row>
    <row r="22" spans="1:15" x14ac:dyDescent="0.3">
      <c r="B22" s="36">
        <v>50</v>
      </c>
      <c r="C22" s="71" t="s">
        <v>24</v>
      </c>
      <c r="D22" s="70">
        <f>-383816*1</f>
        <v>-383816</v>
      </c>
      <c r="E22" s="26">
        <f t="shared" si="0"/>
        <v>0</v>
      </c>
      <c r="F22" s="26">
        <f t="shared" si="0"/>
        <v>0</v>
      </c>
      <c r="G22" s="42">
        <f t="shared" si="1"/>
        <v>0</v>
      </c>
      <c r="H22" s="18">
        <f>471963.17*1</f>
        <v>471963.17</v>
      </c>
      <c r="I22" s="26">
        <f t="shared" si="2"/>
        <v>0</v>
      </c>
      <c r="J22" s="26">
        <f t="shared" si="2"/>
        <v>0</v>
      </c>
      <c r="K22" s="42">
        <f t="shared" si="3"/>
        <v>0</v>
      </c>
      <c r="L22" s="18">
        <f t="shared" si="4"/>
        <v>88147.169999999984</v>
      </c>
      <c r="M22" s="18">
        <f t="shared" si="4"/>
        <v>0</v>
      </c>
      <c r="N22" s="18">
        <f t="shared" si="4"/>
        <v>0</v>
      </c>
      <c r="O22" s="42">
        <f t="shared" si="4"/>
        <v>0</v>
      </c>
    </row>
    <row r="23" spans="1:15" x14ac:dyDescent="0.3">
      <c r="B23" s="36">
        <v>60</v>
      </c>
      <c r="C23" s="71" t="s">
        <v>55</v>
      </c>
      <c r="D23" s="70">
        <f>0*1</f>
        <v>0</v>
      </c>
      <c r="E23" s="26">
        <f t="shared" si="0"/>
        <v>0</v>
      </c>
      <c r="F23" s="26">
        <f t="shared" si="0"/>
        <v>0</v>
      </c>
      <c r="G23" s="42">
        <f t="shared" si="1"/>
        <v>0</v>
      </c>
      <c r="H23" s="18">
        <f>0*1</f>
        <v>0</v>
      </c>
      <c r="I23" s="26">
        <f t="shared" si="2"/>
        <v>0</v>
      </c>
      <c r="J23" s="26">
        <f t="shared" si="2"/>
        <v>0</v>
      </c>
      <c r="K23" s="42">
        <f t="shared" si="3"/>
        <v>0</v>
      </c>
      <c r="L23" s="18">
        <f t="shared" si="4"/>
        <v>0</v>
      </c>
      <c r="M23" s="18">
        <f t="shared" si="4"/>
        <v>0</v>
      </c>
      <c r="N23" s="18">
        <f t="shared" si="4"/>
        <v>0</v>
      </c>
      <c r="O23" s="42">
        <f t="shared" si="4"/>
        <v>0</v>
      </c>
    </row>
    <row r="24" spans="1:15" x14ac:dyDescent="0.3">
      <c r="B24" s="36">
        <v>70</v>
      </c>
      <c r="C24" s="71" t="s">
        <v>7</v>
      </c>
      <c r="D24" s="70">
        <f>-2199758.5*1</f>
        <v>-2199758.5</v>
      </c>
      <c r="E24" s="26">
        <f t="shared" si="0"/>
        <v>0</v>
      </c>
      <c r="F24" s="26">
        <f t="shared" si="0"/>
        <v>0</v>
      </c>
      <c r="G24" s="42">
        <f t="shared" si="1"/>
        <v>0</v>
      </c>
      <c r="H24" s="18">
        <f>2356016.52*1</f>
        <v>2356016.52</v>
      </c>
      <c r="I24" s="26">
        <f t="shared" si="2"/>
        <v>0</v>
      </c>
      <c r="J24" s="26">
        <f t="shared" si="2"/>
        <v>0</v>
      </c>
      <c r="K24" s="42">
        <f t="shared" si="3"/>
        <v>0</v>
      </c>
      <c r="L24" s="18">
        <f t="shared" si="4"/>
        <v>156258.02000000002</v>
      </c>
      <c r="M24" s="18">
        <f t="shared" si="4"/>
        <v>0</v>
      </c>
      <c r="N24" s="18">
        <f t="shared" si="4"/>
        <v>0</v>
      </c>
      <c r="O24" s="42">
        <f t="shared" si="4"/>
        <v>0</v>
      </c>
    </row>
    <row r="25" spans="1:15" x14ac:dyDescent="0.3">
      <c r="B25" s="36">
        <v>71</v>
      </c>
      <c r="C25" s="71" t="s">
        <v>66</v>
      </c>
      <c r="D25" s="70">
        <f>-699671.83*1</f>
        <v>-699671.83</v>
      </c>
      <c r="E25" s="26">
        <f t="shared" si="0"/>
        <v>0</v>
      </c>
      <c r="F25" s="26">
        <f t="shared" si="0"/>
        <v>0</v>
      </c>
      <c r="G25" s="42">
        <f t="shared" si="1"/>
        <v>0</v>
      </c>
      <c r="H25" s="18">
        <f>699658.72*1</f>
        <v>699658.72</v>
      </c>
      <c r="I25" s="26">
        <f t="shared" si="2"/>
        <v>0</v>
      </c>
      <c r="J25" s="26">
        <f t="shared" si="2"/>
        <v>0</v>
      </c>
      <c r="K25" s="42">
        <f t="shared" si="3"/>
        <v>0</v>
      </c>
      <c r="L25" s="18">
        <f t="shared" si="4"/>
        <v>-13.10999999998603</v>
      </c>
      <c r="M25" s="18">
        <f t="shared" si="4"/>
        <v>0</v>
      </c>
      <c r="N25" s="18">
        <f t="shared" si="4"/>
        <v>0</v>
      </c>
      <c r="O25" s="42">
        <f t="shared" si="4"/>
        <v>0</v>
      </c>
    </row>
    <row r="26" spans="1:15" x14ac:dyDescent="0.3">
      <c r="A26" s="48"/>
      <c r="B26" s="34"/>
      <c r="C26" s="62"/>
      <c r="D26" s="64"/>
      <c r="E26" s="8"/>
      <c r="F26" s="8"/>
      <c r="G26" s="14"/>
      <c r="H26" s="21"/>
      <c r="I26" s="8"/>
      <c r="J26" s="8"/>
      <c r="K26" s="14"/>
      <c r="L26" s="21"/>
      <c r="M26" s="8"/>
      <c r="N26" s="8"/>
      <c r="O26" s="14"/>
    </row>
    <row r="27" spans="1:15" x14ac:dyDescent="0.3">
      <c r="A27" s="48"/>
      <c r="B27" s="34"/>
      <c r="C27" s="67"/>
      <c r="D27" s="63"/>
      <c r="E27" s="6"/>
      <c r="F27" s="6"/>
      <c r="G27" s="13"/>
      <c r="H27" s="23"/>
      <c r="I27" s="6"/>
      <c r="J27" s="6"/>
      <c r="K27" s="13"/>
      <c r="L27" s="23"/>
      <c r="M27" s="6"/>
      <c r="N27" s="6"/>
      <c r="O27" s="13"/>
    </row>
    <row r="28" spans="1:15" ht="15" thickBot="1" x14ac:dyDescent="0.35">
      <c r="A28" s="50"/>
      <c r="B28" s="31"/>
      <c r="C28" s="31" t="s">
        <v>6</v>
      </c>
      <c r="D28" s="25">
        <f t="shared" ref="D28:K28" si="5">SUM(D18:D25)</f>
        <v>-4364635.1899999995</v>
      </c>
      <c r="E28" s="40">
        <f t="shared" si="5"/>
        <v>0</v>
      </c>
      <c r="F28" s="40">
        <f t="shared" si="5"/>
        <v>0</v>
      </c>
      <c r="G28" s="61">
        <f t="shared" si="5"/>
        <v>0</v>
      </c>
      <c r="H28" s="60">
        <f t="shared" si="5"/>
        <v>4922567.8899999997</v>
      </c>
      <c r="I28" s="40">
        <f t="shared" si="5"/>
        <v>0</v>
      </c>
      <c r="J28" s="40">
        <f t="shared" si="5"/>
        <v>0</v>
      </c>
      <c r="K28" s="61">
        <f t="shared" si="5"/>
        <v>0</v>
      </c>
      <c r="L28" s="60">
        <f t="shared" ref="L28:O28" si="6">D28+H28</f>
        <v>557932.70000000019</v>
      </c>
      <c r="M28" s="60">
        <f t="shared" si="6"/>
        <v>0</v>
      </c>
      <c r="N28" s="60">
        <f t="shared" si="6"/>
        <v>0</v>
      </c>
      <c r="O28" s="61">
        <f t="shared" si="6"/>
        <v>0</v>
      </c>
    </row>
    <row r="29" spans="1:15" ht="15" thickTop="1" x14ac:dyDescent="0.3"/>
  </sheetData>
  <mergeCells count="6">
    <mergeCell ref="D12:G12"/>
    <mergeCell ref="H12:K12"/>
    <mergeCell ref="L12:O12"/>
    <mergeCell ref="D13:E13"/>
    <mergeCell ref="H13:I13"/>
    <mergeCell ref="L13:M13"/>
  </mergeCells>
  <pageMargins left="0.7" right="0.7" top="0.75" bottom="0.75" header="0.3" footer="0.3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P23"/>
  <sheetViews>
    <sheetView topLeftCell="B1" workbookViewId="0">
      <selection activeCell="O10" sqref="O10"/>
    </sheetView>
  </sheetViews>
  <sheetFormatPr baseColWidth="10" defaultColWidth="9.109375" defaultRowHeight="14.4" x14ac:dyDescent="0.3"/>
  <cols>
    <col min="1" max="1" width="5.33203125" customWidth="1"/>
    <col min="2" max="2" width="13.33203125" customWidth="1"/>
    <col min="3" max="3" width="23.33203125" customWidth="1"/>
    <col min="4" max="15" width="13.33203125" customWidth="1"/>
    <col min="16" max="16" width="30.33203125" customWidth="1"/>
  </cols>
  <sheetData>
    <row r="1" spans="2:16" ht="1.5" customHeight="1" x14ac:dyDescent="0.3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2:16" ht="1.5" customHeight="1" x14ac:dyDescent="0.3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2:16" ht="1.5" customHeight="1" x14ac:dyDescent="0.3">
      <c r="B3" s="1"/>
      <c r="C3" s="49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2:16" x14ac:dyDescent="0.3">
      <c r="B4" s="1"/>
      <c r="C4" s="49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2:16" x14ac:dyDescent="0.3">
      <c r="B5" s="1"/>
      <c r="C5" s="49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2:16" ht="21" x14ac:dyDescent="0.4">
      <c r="B6" s="1"/>
      <c r="C6" s="49"/>
      <c r="D6" s="55" t="s">
        <v>15</v>
      </c>
      <c r="E6" s="51">
        <v>2022</v>
      </c>
      <c r="F6" s="7" t="s">
        <v>37</v>
      </c>
      <c r="H6" s="7"/>
      <c r="I6" s="7"/>
      <c r="J6" s="7"/>
      <c r="K6" s="7"/>
      <c r="L6" s="7"/>
      <c r="M6" s="1"/>
      <c r="N6" s="1"/>
      <c r="O6" s="1"/>
    </row>
    <row r="7" spans="2:16" ht="21" x14ac:dyDescent="0.4">
      <c r="B7" s="1"/>
      <c r="C7" s="54"/>
      <c r="D7" s="55" t="s">
        <v>32</v>
      </c>
      <c r="E7" s="51" t="str">
        <f>RIGHT("202212",2)</f>
        <v>12</v>
      </c>
      <c r="F7" s="1"/>
      <c r="G7" s="11"/>
      <c r="H7" s="11"/>
      <c r="I7" s="1"/>
      <c r="J7" s="1"/>
      <c r="K7" s="1"/>
      <c r="L7" s="1"/>
      <c r="M7" s="1"/>
      <c r="N7" s="1"/>
      <c r="O7" s="1"/>
    </row>
    <row r="8" spans="2:16" ht="22.8" x14ac:dyDescent="0.4">
      <c r="B8" s="1"/>
      <c r="C8" s="1"/>
      <c r="D8" s="4"/>
      <c r="E8" s="1"/>
      <c r="F8" s="29"/>
      <c r="G8" s="58" t="s">
        <v>42</v>
      </c>
      <c r="H8" s="41" t="s">
        <v>55</v>
      </c>
      <c r="I8" s="4"/>
      <c r="J8" s="4"/>
      <c r="K8" s="4"/>
      <c r="L8" s="4"/>
      <c r="M8" s="4"/>
      <c r="N8" s="4"/>
      <c r="O8" s="1"/>
    </row>
    <row r="9" spans="2:16" ht="15.6" x14ac:dyDescent="0.3">
      <c r="B9" s="1"/>
      <c r="C9" s="1"/>
      <c r="D9" s="4"/>
      <c r="E9" s="11"/>
      <c r="F9" s="29"/>
      <c r="G9" s="29"/>
      <c r="H9" s="11"/>
      <c r="I9" s="4"/>
      <c r="J9" s="4"/>
      <c r="K9" s="4"/>
      <c r="L9" s="4"/>
      <c r="M9" s="4"/>
      <c r="N9" s="4"/>
      <c r="O9" s="1"/>
    </row>
    <row r="10" spans="2:16" ht="15" customHeight="1" x14ac:dyDescent="0.4">
      <c r="B10" s="1"/>
      <c r="C10" s="20"/>
      <c r="D10" s="20"/>
      <c r="E10" s="20"/>
      <c r="F10" s="1"/>
      <c r="I10" s="4"/>
      <c r="J10" s="4"/>
      <c r="K10" s="4"/>
      <c r="L10" s="4"/>
      <c r="M10" s="4"/>
      <c r="N10" s="4"/>
      <c r="O10" s="1"/>
    </row>
    <row r="11" spans="2:16" ht="22.8" x14ac:dyDescent="0.4">
      <c r="B11" s="1"/>
      <c r="C11" s="20"/>
      <c r="D11" s="30"/>
      <c r="E11" s="30"/>
      <c r="F11" s="3"/>
      <c r="G11" s="3"/>
      <c r="H11" s="3"/>
      <c r="I11" s="3"/>
      <c r="J11" s="3"/>
      <c r="K11" s="3"/>
      <c r="L11" s="3"/>
      <c r="M11" s="3"/>
      <c r="N11" s="3"/>
      <c r="O11" s="53"/>
    </row>
    <row r="12" spans="2:16" ht="17.399999999999999" x14ac:dyDescent="0.3">
      <c r="B12" s="43"/>
      <c r="C12" s="47"/>
      <c r="D12" s="73" t="s">
        <v>0</v>
      </c>
      <c r="E12" s="74"/>
      <c r="F12" s="74"/>
      <c r="G12" s="75"/>
      <c r="H12" s="73" t="s">
        <v>65</v>
      </c>
      <c r="I12" s="74"/>
      <c r="J12" s="74"/>
      <c r="K12" s="75"/>
      <c r="L12" s="73" t="s">
        <v>1</v>
      </c>
      <c r="M12" s="74"/>
      <c r="N12" s="74"/>
      <c r="O12" s="75"/>
      <c r="P12" s="56"/>
    </row>
    <row r="13" spans="2:16" x14ac:dyDescent="0.3">
      <c r="B13" s="52"/>
      <c r="C13" s="46"/>
      <c r="D13" s="76" t="s">
        <v>68</v>
      </c>
      <c r="E13" s="77"/>
      <c r="F13" s="32" t="s">
        <v>11</v>
      </c>
      <c r="G13" s="9"/>
      <c r="H13" s="76" t="s">
        <v>68</v>
      </c>
      <c r="I13" s="77"/>
      <c r="J13" s="32" t="s">
        <v>11</v>
      </c>
      <c r="K13" s="9"/>
      <c r="L13" s="76" t="s">
        <v>68</v>
      </c>
      <c r="M13" s="77"/>
      <c r="N13" s="46"/>
      <c r="O13" s="9"/>
      <c r="P13" s="9"/>
    </row>
    <row r="14" spans="2:16" x14ac:dyDescent="0.3">
      <c r="B14" s="52"/>
      <c r="C14" s="9"/>
      <c r="D14" s="2" t="s">
        <v>51</v>
      </c>
      <c r="E14" s="2" t="s">
        <v>46</v>
      </c>
      <c r="F14" s="2" t="s">
        <v>16</v>
      </c>
      <c r="G14" s="2" t="s">
        <v>21</v>
      </c>
      <c r="H14" s="2" t="s">
        <v>51</v>
      </c>
      <c r="I14" s="2" t="s">
        <v>46</v>
      </c>
      <c r="J14" s="2" t="s">
        <v>16</v>
      </c>
      <c r="K14" s="2" t="s">
        <v>21</v>
      </c>
      <c r="L14" s="2" t="s">
        <v>51</v>
      </c>
      <c r="M14" s="2" t="s">
        <v>46</v>
      </c>
      <c r="N14" s="2" t="s">
        <v>16</v>
      </c>
      <c r="O14" s="2" t="s">
        <v>21</v>
      </c>
      <c r="P14" s="2"/>
    </row>
    <row r="15" spans="2:16" x14ac:dyDescent="0.3">
      <c r="B15" s="1"/>
      <c r="C15" s="44"/>
      <c r="D15" s="1"/>
      <c r="E15" s="1"/>
      <c r="F15" s="1"/>
      <c r="G15" s="15"/>
      <c r="H15" s="1"/>
      <c r="I15" s="1"/>
      <c r="J15" s="1"/>
      <c r="K15" s="15"/>
      <c r="L15" s="1"/>
      <c r="M15" s="1"/>
      <c r="N15" s="1"/>
      <c r="O15" s="15"/>
      <c r="P15" s="15"/>
    </row>
    <row r="16" spans="2:16" x14ac:dyDescent="0.3">
      <c r="B16" s="37"/>
      <c r="C16" s="37" t="s">
        <v>6</v>
      </c>
      <c r="D16" s="10">
        <f t="shared" ref="D16:K16" si="0">SUM(D19)</f>
        <v>0</v>
      </c>
      <c r="E16" s="17">
        <f t="shared" si="0"/>
        <v>0</v>
      </c>
      <c r="F16" s="17">
        <f t="shared" si="0"/>
        <v>0</v>
      </c>
      <c r="G16" s="16">
        <f t="shared" si="0"/>
        <v>0</v>
      </c>
      <c r="H16" s="10">
        <f t="shared" si="0"/>
        <v>0</v>
      </c>
      <c r="I16" s="17">
        <f t="shared" si="0"/>
        <v>0</v>
      </c>
      <c r="J16" s="17">
        <f t="shared" si="0"/>
        <v>0</v>
      </c>
      <c r="K16" s="16">
        <f t="shared" si="0"/>
        <v>0</v>
      </c>
      <c r="L16" s="10">
        <f t="shared" ref="L16:O16" si="1">D16+H16</f>
        <v>0</v>
      </c>
      <c r="M16" s="10">
        <f t="shared" si="1"/>
        <v>0</v>
      </c>
      <c r="N16" s="10">
        <f t="shared" si="1"/>
        <v>0</v>
      </c>
      <c r="O16" s="16">
        <f t="shared" si="1"/>
        <v>0</v>
      </c>
      <c r="P16" s="16"/>
    </row>
    <row r="17" spans="1:16" x14ac:dyDescent="0.3">
      <c r="A17" s="1"/>
      <c r="B17" s="33"/>
      <c r="C17" s="33"/>
      <c r="D17" s="22"/>
      <c r="E17" s="5"/>
      <c r="F17" s="5"/>
      <c r="G17" s="12"/>
      <c r="H17" s="22"/>
      <c r="I17" s="5"/>
      <c r="J17" s="5"/>
      <c r="K17" s="12"/>
      <c r="L17" s="22"/>
      <c r="M17" s="5"/>
      <c r="N17" s="5"/>
      <c r="O17" s="12"/>
      <c r="P17" s="12"/>
    </row>
    <row r="18" spans="1:16" x14ac:dyDescent="0.3">
      <c r="A18" s="1"/>
      <c r="B18" s="36" t="s">
        <v>3</v>
      </c>
      <c r="C18" s="36" t="s">
        <v>28</v>
      </c>
      <c r="D18" s="35"/>
      <c r="E18" s="19"/>
      <c r="F18" s="19"/>
      <c r="G18" s="24"/>
      <c r="H18" s="35"/>
      <c r="I18" s="19"/>
      <c r="J18" s="19"/>
      <c r="K18" s="24"/>
      <c r="L18" s="35"/>
      <c r="M18" s="19"/>
      <c r="N18" s="19"/>
      <c r="O18" s="24"/>
      <c r="P18" s="24"/>
    </row>
    <row r="19" spans="1:16" x14ac:dyDescent="0.3">
      <c r="B19" s="34">
        <v>70100</v>
      </c>
      <c r="C19" s="34" t="s">
        <v>43</v>
      </c>
      <c r="D19" s="18">
        <f>0*(1)</f>
        <v>0</v>
      </c>
      <c r="E19" s="26">
        <f t="shared" ref="E19:F19" si="2">0*(-1)</f>
        <v>0</v>
      </c>
      <c r="F19" s="26">
        <f t="shared" si="2"/>
        <v>0</v>
      </c>
      <c r="G19" s="45">
        <f>IF(0=0,F19,0)</f>
        <v>0</v>
      </c>
      <c r="H19" s="18">
        <f t="shared" ref="H19:J19" si="3">0*1</f>
        <v>0</v>
      </c>
      <c r="I19" s="26">
        <f t="shared" si="3"/>
        <v>0</v>
      </c>
      <c r="J19" s="26">
        <f t="shared" si="3"/>
        <v>0</v>
      </c>
      <c r="K19" s="45">
        <f>IF(0=0,J19,0)</f>
        <v>0</v>
      </c>
      <c r="L19" s="18">
        <f t="shared" ref="L19:O19" si="4">D19+H19</f>
        <v>0</v>
      </c>
      <c r="M19" s="18">
        <f t="shared" si="4"/>
        <v>0</v>
      </c>
      <c r="N19" s="18">
        <f t="shared" si="4"/>
        <v>0</v>
      </c>
      <c r="O19" s="42">
        <f t="shared" si="4"/>
        <v>0</v>
      </c>
      <c r="P19" s="59"/>
    </row>
    <row r="20" spans="1:16" x14ac:dyDescent="0.3">
      <c r="A20" s="48"/>
      <c r="B20" s="34"/>
      <c r="C20" s="34"/>
      <c r="D20" s="21"/>
      <c r="E20" s="8"/>
      <c r="F20" s="8"/>
      <c r="G20" s="14"/>
      <c r="H20" s="21"/>
      <c r="I20" s="8"/>
      <c r="J20" s="8"/>
      <c r="K20" s="14"/>
      <c r="L20" s="21"/>
      <c r="M20" s="8"/>
      <c r="N20" s="8"/>
      <c r="O20" s="14"/>
      <c r="P20" s="14"/>
    </row>
    <row r="21" spans="1:16" x14ac:dyDescent="0.3">
      <c r="A21" s="48"/>
      <c r="B21" s="38"/>
      <c r="C21" s="38"/>
      <c r="D21" s="23"/>
      <c r="E21" s="6"/>
      <c r="F21" s="6"/>
      <c r="G21" s="13"/>
      <c r="H21" s="23"/>
      <c r="I21" s="6"/>
      <c r="J21" s="6"/>
      <c r="K21" s="13"/>
      <c r="L21" s="23"/>
      <c r="M21" s="6"/>
      <c r="N21" s="6"/>
      <c r="O21" s="13"/>
      <c r="P21" s="13"/>
    </row>
    <row r="22" spans="1:16" ht="15" thickBot="1" x14ac:dyDescent="0.35">
      <c r="A22" s="50"/>
      <c r="B22" s="31"/>
      <c r="C22" s="31" t="s">
        <v>6</v>
      </c>
      <c r="D22" s="39">
        <f t="shared" ref="D22:K22" si="5">SUM(D19)</f>
        <v>0</v>
      </c>
      <c r="E22" s="28">
        <f t="shared" si="5"/>
        <v>0</v>
      </c>
      <c r="F22" s="28">
        <f t="shared" si="5"/>
        <v>0</v>
      </c>
      <c r="G22" s="27">
        <f t="shared" si="5"/>
        <v>0</v>
      </c>
      <c r="H22" s="39">
        <f t="shared" si="5"/>
        <v>0</v>
      </c>
      <c r="I22" s="28">
        <f t="shared" si="5"/>
        <v>0</v>
      </c>
      <c r="J22" s="40">
        <f t="shared" si="5"/>
        <v>0</v>
      </c>
      <c r="K22" s="27">
        <f t="shared" si="5"/>
        <v>0</v>
      </c>
      <c r="L22" s="25">
        <f t="shared" ref="L22:O22" si="6">D22+H22</f>
        <v>0</v>
      </c>
      <c r="M22" s="25">
        <f t="shared" si="6"/>
        <v>0</v>
      </c>
      <c r="N22" s="25">
        <f t="shared" si="6"/>
        <v>0</v>
      </c>
      <c r="O22" s="27">
        <f t="shared" si="6"/>
        <v>0</v>
      </c>
      <c r="P22" s="57"/>
    </row>
    <row r="23" spans="1:16" ht="15" thickTop="1" x14ac:dyDescent="0.3"/>
  </sheetData>
  <mergeCells count="6">
    <mergeCell ref="D12:G12"/>
    <mergeCell ref="H12:K12"/>
    <mergeCell ref="L12:O12"/>
    <mergeCell ref="D13:E13"/>
    <mergeCell ref="H13:I13"/>
    <mergeCell ref="L13:M13"/>
  </mergeCells>
  <pageMargins left="0.7" right="0.7" top="0.75" bottom="0.75" header="0.3" footer="0.3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P40"/>
  <sheetViews>
    <sheetView tabSelected="1" topLeftCell="B1" workbookViewId="0">
      <selection activeCell="O10" sqref="O10"/>
    </sheetView>
  </sheetViews>
  <sheetFormatPr baseColWidth="10" defaultColWidth="9.109375" defaultRowHeight="14.4" x14ac:dyDescent="0.3"/>
  <cols>
    <col min="1" max="1" width="5.33203125" customWidth="1"/>
    <col min="2" max="2" width="13.33203125" customWidth="1"/>
    <col min="3" max="3" width="23.33203125" customWidth="1"/>
    <col min="4" max="15" width="13.33203125" customWidth="1"/>
    <col min="16" max="16" width="30.33203125" customWidth="1"/>
  </cols>
  <sheetData>
    <row r="1" spans="2:16" ht="1.5" customHeight="1" x14ac:dyDescent="0.3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2:16" ht="1.5" customHeight="1" x14ac:dyDescent="0.3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2:16" ht="1.5" customHeight="1" x14ac:dyDescent="0.3">
      <c r="B3" s="1"/>
      <c r="C3" s="49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2:16" x14ac:dyDescent="0.3">
      <c r="B4" s="1"/>
      <c r="C4" s="49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2:16" x14ac:dyDescent="0.3">
      <c r="B5" s="1"/>
      <c r="C5" s="49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2:16" ht="21" x14ac:dyDescent="0.4">
      <c r="B6" s="1"/>
      <c r="C6" s="49"/>
      <c r="D6" s="55" t="s">
        <v>15</v>
      </c>
      <c r="E6" s="51">
        <v>2022</v>
      </c>
      <c r="F6" s="7" t="s">
        <v>37</v>
      </c>
      <c r="H6" s="7"/>
      <c r="I6" s="7"/>
      <c r="J6" s="7"/>
      <c r="K6" s="7"/>
      <c r="L6" s="7"/>
      <c r="M6" s="1"/>
      <c r="N6" s="1"/>
      <c r="O6" s="1"/>
    </row>
    <row r="7" spans="2:16" ht="21" x14ac:dyDescent="0.4">
      <c r="B7" s="1"/>
      <c r="C7" s="54"/>
      <c r="D7" s="55" t="s">
        <v>32</v>
      </c>
      <c r="E7" s="51" t="str">
        <f>RIGHT("202212",2)</f>
        <v>12</v>
      </c>
      <c r="F7" s="1"/>
      <c r="G7" s="11"/>
      <c r="H7" s="11"/>
      <c r="I7" s="1"/>
      <c r="J7" s="1"/>
      <c r="K7" s="1"/>
      <c r="L7" s="1"/>
      <c r="M7" s="1"/>
      <c r="N7" s="1"/>
      <c r="O7" s="1"/>
    </row>
    <row r="8" spans="2:16" ht="22.8" x14ac:dyDescent="0.4">
      <c r="B8" s="1"/>
      <c r="C8" s="1"/>
      <c r="D8" s="4"/>
      <c r="E8" s="1"/>
      <c r="F8" s="29"/>
      <c r="G8" s="58" t="s">
        <v>26</v>
      </c>
      <c r="H8" s="41" t="s">
        <v>7</v>
      </c>
      <c r="I8" s="4"/>
      <c r="J8" s="4"/>
      <c r="K8" s="4"/>
      <c r="L8" s="4"/>
      <c r="M8" s="4"/>
      <c r="N8" s="4"/>
      <c r="O8" s="1"/>
    </row>
    <row r="9" spans="2:16" ht="15.6" x14ac:dyDescent="0.3">
      <c r="B9" s="1"/>
      <c r="C9" s="1"/>
      <c r="D9" s="4"/>
      <c r="E9" s="11"/>
      <c r="F9" s="29"/>
      <c r="G9" s="29"/>
      <c r="H9" s="11"/>
      <c r="I9" s="4"/>
      <c r="J9" s="4"/>
      <c r="K9" s="4"/>
      <c r="L9" s="4"/>
      <c r="M9" s="4"/>
      <c r="N9" s="4"/>
      <c r="O9" s="1"/>
    </row>
    <row r="10" spans="2:16" ht="15" customHeight="1" x14ac:dyDescent="0.4">
      <c r="B10" s="1"/>
      <c r="C10" s="20"/>
      <c r="D10" s="20"/>
      <c r="E10" s="20"/>
      <c r="F10" s="1"/>
      <c r="I10" s="4"/>
      <c r="J10" s="4"/>
      <c r="K10" s="4"/>
      <c r="L10" s="4"/>
      <c r="M10" s="4"/>
      <c r="N10" s="4"/>
      <c r="O10" s="1"/>
    </row>
    <row r="11" spans="2:16" ht="22.8" x14ac:dyDescent="0.4">
      <c r="B11" s="1"/>
      <c r="C11" s="20"/>
      <c r="D11" s="30"/>
      <c r="E11" s="30"/>
      <c r="F11" s="3"/>
      <c r="G11" s="3"/>
      <c r="H11" s="3"/>
      <c r="I11" s="3"/>
      <c r="J11" s="3"/>
      <c r="K11" s="3"/>
      <c r="L11" s="3"/>
      <c r="M11" s="3"/>
      <c r="N11" s="3"/>
      <c r="O11" s="53"/>
    </row>
    <row r="12" spans="2:16" ht="17.399999999999999" x14ac:dyDescent="0.3">
      <c r="B12" s="43"/>
      <c r="C12" s="47"/>
      <c r="D12" s="73" t="s">
        <v>0</v>
      </c>
      <c r="E12" s="74"/>
      <c r="F12" s="74"/>
      <c r="G12" s="75"/>
      <c r="H12" s="73" t="s">
        <v>65</v>
      </c>
      <c r="I12" s="74"/>
      <c r="J12" s="74"/>
      <c r="K12" s="75"/>
      <c r="L12" s="73" t="s">
        <v>1</v>
      </c>
      <c r="M12" s="74"/>
      <c r="N12" s="74"/>
      <c r="O12" s="75"/>
      <c r="P12" s="56"/>
    </row>
    <row r="13" spans="2:16" x14ac:dyDescent="0.3">
      <c r="B13" s="52"/>
      <c r="C13" s="46"/>
      <c r="D13" s="76" t="s">
        <v>68</v>
      </c>
      <c r="E13" s="77"/>
      <c r="F13" s="32" t="s">
        <v>11</v>
      </c>
      <c r="G13" s="9"/>
      <c r="H13" s="76" t="s">
        <v>68</v>
      </c>
      <c r="I13" s="77"/>
      <c r="J13" s="32" t="s">
        <v>11</v>
      </c>
      <c r="K13" s="9"/>
      <c r="L13" s="76" t="s">
        <v>68</v>
      </c>
      <c r="M13" s="77"/>
      <c r="N13" s="46"/>
      <c r="O13" s="9"/>
      <c r="P13" s="9"/>
    </row>
    <row r="14" spans="2:16" x14ac:dyDescent="0.3">
      <c r="B14" s="52"/>
      <c r="C14" s="9"/>
      <c r="D14" s="2" t="s">
        <v>51</v>
      </c>
      <c r="E14" s="2" t="s">
        <v>46</v>
      </c>
      <c r="F14" s="2" t="s">
        <v>16</v>
      </c>
      <c r="G14" s="2" t="s">
        <v>21</v>
      </c>
      <c r="H14" s="2" t="s">
        <v>51</v>
      </c>
      <c r="I14" s="2" t="s">
        <v>46</v>
      </c>
      <c r="J14" s="2" t="s">
        <v>16</v>
      </c>
      <c r="K14" s="2" t="s">
        <v>21</v>
      </c>
      <c r="L14" s="2" t="s">
        <v>51</v>
      </c>
      <c r="M14" s="2" t="s">
        <v>46</v>
      </c>
      <c r="N14" s="2" t="s">
        <v>16</v>
      </c>
      <c r="O14" s="2" t="s">
        <v>21</v>
      </c>
      <c r="P14" s="2"/>
    </row>
    <row r="15" spans="2:16" x14ac:dyDescent="0.3">
      <c r="B15" s="1"/>
      <c r="C15" s="44"/>
      <c r="D15" s="1"/>
      <c r="E15" s="1"/>
      <c r="F15" s="1"/>
      <c r="G15" s="15"/>
      <c r="H15" s="1"/>
      <c r="I15" s="1"/>
      <c r="J15" s="1"/>
      <c r="K15" s="15"/>
      <c r="L15" s="1"/>
      <c r="M15" s="1"/>
      <c r="N15" s="1"/>
      <c r="O15" s="15"/>
      <c r="P15" s="15"/>
    </row>
    <row r="16" spans="2:16" x14ac:dyDescent="0.3">
      <c r="B16" s="37"/>
      <c r="C16" s="37" t="s">
        <v>6</v>
      </c>
      <c r="D16" s="10">
        <f t="shared" ref="D16:K16" si="0">SUM(D19:D36)</f>
        <v>-2199758.5</v>
      </c>
      <c r="E16" s="17">
        <f t="shared" si="0"/>
        <v>0</v>
      </c>
      <c r="F16" s="17">
        <f t="shared" si="0"/>
        <v>0</v>
      </c>
      <c r="G16" s="16">
        <f t="shared" si="0"/>
        <v>0</v>
      </c>
      <c r="H16" s="10">
        <f t="shared" si="0"/>
        <v>2356016.5200000005</v>
      </c>
      <c r="I16" s="17">
        <f t="shared" si="0"/>
        <v>0</v>
      </c>
      <c r="J16" s="17">
        <f t="shared" si="0"/>
        <v>0</v>
      </c>
      <c r="K16" s="16">
        <f t="shared" si="0"/>
        <v>0</v>
      </c>
      <c r="L16" s="10">
        <f t="shared" ref="L16:O16" si="1">D16+H16</f>
        <v>156258.02000000048</v>
      </c>
      <c r="M16" s="10">
        <f t="shared" si="1"/>
        <v>0</v>
      </c>
      <c r="N16" s="10">
        <f t="shared" si="1"/>
        <v>0</v>
      </c>
      <c r="O16" s="16">
        <f t="shared" si="1"/>
        <v>0</v>
      </c>
      <c r="P16" s="16"/>
    </row>
    <row r="17" spans="1:16" x14ac:dyDescent="0.3">
      <c r="A17" s="1"/>
      <c r="B17" s="33"/>
      <c r="C17" s="33"/>
      <c r="D17" s="22"/>
      <c r="E17" s="5"/>
      <c r="F17" s="5"/>
      <c r="G17" s="12"/>
      <c r="H17" s="22"/>
      <c r="I17" s="5"/>
      <c r="J17" s="5"/>
      <c r="K17" s="12"/>
      <c r="L17" s="22"/>
      <c r="M17" s="5"/>
      <c r="N17" s="5"/>
      <c r="O17" s="12"/>
      <c r="P17" s="12"/>
    </row>
    <row r="18" spans="1:16" x14ac:dyDescent="0.3">
      <c r="A18" s="1"/>
      <c r="B18" s="36" t="s">
        <v>3</v>
      </c>
      <c r="C18" s="36" t="s">
        <v>28</v>
      </c>
      <c r="D18" s="35"/>
      <c r="E18" s="19"/>
      <c r="F18" s="19"/>
      <c r="G18" s="24"/>
      <c r="H18" s="35"/>
      <c r="I18" s="19"/>
      <c r="J18" s="19"/>
      <c r="K18" s="24"/>
      <c r="L18" s="35"/>
      <c r="M18" s="19"/>
      <c r="N18" s="19"/>
      <c r="O18" s="24"/>
      <c r="P18" s="24"/>
    </row>
    <row r="19" spans="1:16" x14ac:dyDescent="0.3">
      <c r="B19" s="34">
        <v>70001</v>
      </c>
      <c r="C19" s="34" t="s">
        <v>29</v>
      </c>
      <c r="D19" s="18">
        <f>-18000*(1)</f>
        <v>-18000</v>
      </c>
      <c r="E19" s="26">
        <f t="shared" ref="E19:F36" si="2">0*(-1)</f>
        <v>0</v>
      </c>
      <c r="F19" s="26">
        <f t="shared" si="2"/>
        <v>0</v>
      </c>
      <c r="G19" s="45">
        <f t="shared" ref="G19:G36" si="3">IF(0=0,F19,0)</f>
        <v>0</v>
      </c>
      <c r="H19" s="18">
        <f>26496.18*1</f>
        <v>26496.18</v>
      </c>
      <c r="I19" s="26">
        <f t="shared" ref="I19:J36" si="4">0*1</f>
        <v>0</v>
      </c>
      <c r="J19" s="26">
        <f t="shared" si="4"/>
        <v>0</v>
      </c>
      <c r="K19" s="45">
        <f t="shared" ref="K19:K36" si="5">IF(0=0,J19,0)</f>
        <v>0</v>
      </c>
      <c r="L19" s="18">
        <f t="shared" ref="L19:O36" si="6">D19+H19</f>
        <v>8496.18</v>
      </c>
      <c r="M19" s="18">
        <f t="shared" si="6"/>
        <v>0</v>
      </c>
      <c r="N19" s="18">
        <f t="shared" si="6"/>
        <v>0</v>
      </c>
      <c r="O19" s="42">
        <f t="shared" si="6"/>
        <v>0</v>
      </c>
      <c r="P19" s="59"/>
    </row>
    <row r="20" spans="1:16" x14ac:dyDescent="0.3">
      <c r="B20" s="34">
        <v>70002</v>
      </c>
      <c r="C20" s="34" t="s">
        <v>19</v>
      </c>
      <c r="D20" s="18">
        <f>-51750*(1)</f>
        <v>-51750</v>
      </c>
      <c r="E20" s="26">
        <f t="shared" si="2"/>
        <v>0</v>
      </c>
      <c r="F20" s="26">
        <f t="shared" si="2"/>
        <v>0</v>
      </c>
      <c r="G20" s="45">
        <f t="shared" si="3"/>
        <v>0</v>
      </c>
      <c r="H20" s="18">
        <f>66570.85*1</f>
        <v>66570.850000000006</v>
      </c>
      <c r="I20" s="26">
        <f t="shared" si="4"/>
        <v>0</v>
      </c>
      <c r="J20" s="26">
        <f t="shared" si="4"/>
        <v>0</v>
      </c>
      <c r="K20" s="45">
        <f t="shared" si="5"/>
        <v>0</v>
      </c>
      <c r="L20" s="18">
        <f t="shared" si="6"/>
        <v>14820.850000000006</v>
      </c>
      <c r="M20" s="18">
        <f t="shared" si="6"/>
        <v>0</v>
      </c>
      <c r="N20" s="18">
        <f t="shared" si="6"/>
        <v>0</v>
      </c>
      <c r="O20" s="42">
        <f t="shared" si="6"/>
        <v>0</v>
      </c>
      <c r="P20" s="59"/>
    </row>
    <row r="21" spans="1:16" x14ac:dyDescent="0.3">
      <c r="B21" s="34">
        <v>70003</v>
      </c>
      <c r="C21" s="34" t="s">
        <v>34</v>
      </c>
      <c r="D21" s="18">
        <f>-156450*(1)</f>
        <v>-156450</v>
      </c>
      <c r="E21" s="26">
        <f t="shared" si="2"/>
        <v>0</v>
      </c>
      <c r="F21" s="26">
        <f t="shared" si="2"/>
        <v>0</v>
      </c>
      <c r="G21" s="45">
        <f t="shared" si="3"/>
        <v>0</v>
      </c>
      <c r="H21" s="18">
        <f>149110*1</f>
        <v>149110</v>
      </c>
      <c r="I21" s="26">
        <f t="shared" si="4"/>
        <v>0</v>
      </c>
      <c r="J21" s="26">
        <f t="shared" si="4"/>
        <v>0</v>
      </c>
      <c r="K21" s="45">
        <f t="shared" si="5"/>
        <v>0</v>
      </c>
      <c r="L21" s="18">
        <f t="shared" si="6"/>
        <v>-7340</v>
      </c>
      <c r="M21" s="18">
        <f t="shared" si="6"/>
        <v>0</v>
      </c>
      <c r="N21" s="18">
        <f t="shared" si="6"/>
        <v>0</v>
      </c>
      <c r="O21" s="42">
        <f t="shared" si="6"/>
        <v>0</v>
      </c>
      <c r="P21" s="59"/>
    </row>
    <row r="22" spans="1:16" x14ac:dyDescent="0.3">
      <c r="B22" s="34">
        <v>70005</v>
      </c>
      <c r="C22" s="34" t="s">
        <v>35</v>
      </c>
      <c r="D22" s="18">
        <f>-71150*(1)</f>
        <v>-71150</v>
      </c>
      <c r="E22" s="26">
        <f t="shared" si="2"/>
        <v>0</v>
      </c>
      <c r="F22" s="26">
        <f t="shared" si="2"/>
        <v>0</v>
      </c>
      <c r="G22" s="45">
        <f t="shared" si="3"/>
        <v>0</v>
      </c>
      <c r="H22" s="18">
        <f>73150*1</f>
        <v>73150</v>
      </c>
      <c r="I22" s="26">
        <f t="shared" si="4"/>
        <v>0</v>
      </c>
      <c r="J22" s="26">
        <f t="shared" si="4"/>
        <v>0</v>
      </c>
      <c r="K22" s="45">
        <f t="shared" si="5"/>
        <v>0</v>
      </c>
      <c r="L22" s="18">
        <f t="shared" si="6"/>
        <v>2000</v>
      </c>
      <c r="M22" s="18">
        <f t="shared" si="6"/>
        <v>0</v>
      </c>
      <c r="N22" s="18">
        <f t="shared" si="6"/>
        <v>0</v>
      </c>
      <c r="O22" s="42">
        <f t="shared" si="6"/>
        <v>0</v>
      </c>
      <c r="P22" s="59"/>
    </row>
    <row r="23" spans="1:16" x14ac:dyDescent="0.3">
      <c r="B23" s="34">
        <v>70100</v>
      </c>
      <c r="C23" s="34" t="s">
        <v>43</v>
      </c>
      <c r="D23" s="18">
        <f>-753036.4*(1)</f>
        <v>-753036.4</v>
      </c>
      <c r="E23" s="26">
        <f t="shared" si="2"/>
        <v>0</v>
      </c>
      <c r="F23" s="26">
        <f t="shared" si="2"/>
        <v>0</v>
      </c>
      <c r="G23" s="45">
        <f t="shared" si="3"/>
        <v>0</v>
      </c>
      <c r="H23" s="18">
        <f>342342.81*1</f>
        <v>342342.81</v>
      </c>
      <c r="I23" s="26">
        <f t="shared" si="4"/>
        <v>0</v>
      </c>
      <c r="J23" s="26">
        <f t="shared" si="4"/>
        <v>0</v>
      </c>
      <c r="K23" s="45">
        <f t="shared" si="5"/>
        <v>0</v>
      </c>
      <c r="L23" s="18">
        <f t="shared" si="6"/>
        <v>-410693.59</v>
      </c>
      <c r="M23" s="18">
        <f t="shared" si="6"/>
        <v>0</v>
      </c>
      <c r="N23" s="18">
        <f t="shared" si="6"/>
        <v>0</v>
      </c>
      <c r="O23" s="42">
        <f t="shared" si="6"/>
        <v>0</v>
      </c>
      <c r="P23" s="59"/>
    </row>
    <row r="24" spans="1:16" x14ac:dyDescent="0.3">
      <c r="B24" s="34">
        <v>70110</v>
      </c>
      <c r="C24" s="34" t="s">
        <v>31</v>
      </c>
      <c r="D24" s="18">
        <f>-144413*(1)</f>
        <v>-144413</v>
      </c>
      <c r="E24" s="26">
        <f t="shared" si="2"/>
        <v>0</v>
      </c>
      <c r="F24" s="26">
        <f t="shared" si="2"/>
        <v>0</v>
      </c>
      <c r="G24" s="45">
        <f t="shared" si="3"/>
        <v>0</v>
      </c>
      <c r="H24" s="18">
        <f>269810.52*1</f>
        <v>269810.52</v>
      </c>
      <c r="I24" s="26">
        <f t="shared" si="4"/>
        <v>0</v>
      </c>
      <c r="J24" s="26">
        <f t="shared" si="4"/>
        <v>0</v>
      </c>
      <c r="K24" s="45">
        <f t="shared" si="5"/>
        <v>0</v>
      </c>
      <c r="L24" s="18">
        <f t="shared" si="6"/>
        <v>125397.52000000002</v>
      </c>
      <c r="M24" s="18">
        <f t="shared" si="6"/>
        <v>0</v>
      </c>
      <c r="N24" s="18">
        <f t="shared" si="6"/>
        <v>0</v>
      </c>
      <c r="O24" s="42">
        <f t="shared" si="6"/>
        <v>0</v>
      </c>
      <c r="P24" s="59"/>
    </row>
    <row r="25" spans="1:16" x14ac:dyDescent="0.3">
      <c r="B25" s="34">
        <v>70210</v>
      </c>
      <c r="C25" s="34" t="s">
        <v>63</v>
      </c>
      <c r="D25" s="18">
        <f>-31500*(1)</f>
        <v>-31500</v>
      </c>
      <c r="E25" s="26">
        <f t="shared" si="2"/>
        <v>0</v>
      </c>
      <c r="F25" s="26">
        <f t="shared" si="2"/>
        <v>0</v>
      </c>
      <c r="G25" s="45">
        <f t="shared" si="3"/>
        <v>0</v>
      </c>
      <c r="H25" s="18">
        <f>11372.29*1</f>
        <v>11372.29</v>
      </c>
      <c r="I25" s="26">
        <f t="shared" si="4"/>
        <v>0</v>
      </c>
      <c r="J25" s="26">
        <f t="shared" si="4"/>
        <v>0</v>
      </c>
      <c r="K25" s="45">
        <f t="shared" si="5"/>
        <v>0</v>
      </c>
      <c r="L25" s="18">
        <f t="shared" si="6"/>
        <v>-20127.71</v>
      </c>
      <c r="M25" s="18">
        <f t="shared" si="6"/>
        <v>0</v>
      </c>
      <c r="N25" s="18">
        <f t="shared" si="6"/>
        <v>0</v>
      </c>
      <c r="O25" s="42">
        <f t="shared" si="6"/>
        <v>0</v>
      </c>
      <c r="P25" s="59"/>
    </row>
    <row r="26" spans="1:16" x14ac:dyDescent="0.3">
      <c r="B26" s="34">
        <v>70220</v>
      </c>
      <c r="C26" s="34" t="s">
        <v>9</v>
      </c>
      <c r="D26" s="18">
        <f>-223679.04*(1)</f>
        <v>-223679.04</v>
      </c>
      <c r="E26" s="26">
        <f t="shared" si="2"/>
        <v>0</v>
      </c>
      <c r="F26" s="26">
        <f t="shared" si="2"/>
        <v>0</v>
      </c>
      <c r="G26" s="45">
        <f t="shared" si="3"/>
        <v>0</v>
      </c>
      <c r="H26" s="18">
        <f>253321.56*1</f>
        <v>253321.56</v>
      </c>
      <c r="I26" s="26">
        <f t="shared" si="4"/>
        <v>0</v>
      </c>
      <c r="J26" s="26">
        <f t="shared" si="4"/>
        <v>0</v>
      </c>
      <c r="K26" s="45">
        <f t="shared" si="5"/>
        <v>0</v>
      </c>
      <c r="L26" s="18">
        <f t="shared" si="6"/>
        <v>29642.51999999999</v>
      </c>
      <c r="M26" s="18">
        <f t="shared" si="6"/>
        <v>0</v>
      </c>
      <c r="N26" s="18">
        <f t="shared" si="6"/>
        <v>0</v>
      </c>
      <c r="O26" s="42">
        <f t="shared" si="6"/>
        <v>0</v>
      </c>
      <c r="P26" s="59"/>
    </row>
    <row r="27" spans="1:16" x14ac:dyDescent="0.3">
      <c r="B27" s="34">
        <v>70230</v>
      </c>
      <c r="C27" s="34" t="s">
        <v>27</v>
      </c>
      <c r="D27" s="18">
        <f>-46090*(1)</f>
        <v>-46090</v>
      </c>
      <c r="E27" s="26">
        <f t="shared" si="2"/>
        <v>0</v>
      </c>
      <c r="F27" s="26">
        <f t="shared" si="2"/>
        <v>0</v>
      </c>
      <c r="G27" s="45">
        <f t="shared" si="3"/>
        <v>0</v>
      </c>
      <c r="H27" s="18">
        <f>54413.01*1</f>
        <v>54413.01</v>
      </c>
      <c r="I27" s="26">
        <f t="shared" si="4"/>
        <v>0</v>
      </c>
      <c r="J27" s="26">
        <f t="shared" si="4"/>
        <v>0</v>
      </c>
      <c r="K27" s="45">
        <f t="shared" si="5"/>
        <v>0</v>
      </c>
      <c r="L27" s="18">
        <f t="shared" si="6"/>
        <v>8323.010000000002</v>
      </c>
      <c r="M27" s="18">
        <f t="shared" si="6"/>
        <v>0</v>
      </c>
      <c r="N27" s="18">
        <f t="shared" si="6"/>
        <v>0</v>
      </c>
      <c r="O27" s="42">
        <f t="shared" si="6"/>
        <v>0</v>
      </c>
      <c r="P27" s="59"/>
    </row>
    <row r="28" spans="1:16" x14ac:dyDescent="0.3">
      <c r="B28" s="34">
        <v>70240</v>
      </c>
      <c r="C28" s="34" t="s">
        <v>49</v>
      </c>
      <c r="D28" s="18">
        <f>-8280*(1)</f>
        <v>-8280</v>
      </c>
      <c r="E28" s="26">
        <f t="shared" si="2"/>
        <v>0</v>
      </c>
      <c r="F28" s="26">
        <f t="shared" si="2"/>
        <v>0</v>
      </c>
      <c r="G28" s="45">
        <f t="shared" si="3"/>
        <v>0</v>
      </c>
      <c r="H28" s="18">
        <f>7657.96*1</f>
        <v>7657.96</v>
      </c>
      <c r="I28" s="26">
        <f t="shared" si="4"/>
        <v>0</v>
      </c>
      <c r="J28" s="26">
        <f t="shared" si="4"/>
        <v>0</v>
      </c>
      <c r="K28" s="45">
        <f t="shared" si="5"/>
        <v>0</v>
      </c>
      <c r="L28" s="18">
        <f t="shared" si="6"/>
        <v>-622.04</v>
      </c>
      <c r="M28" s="18">
        <f t="shared" si="6"/>
        <v>0</v>
      </c>
      <c r="N28" s="18">
        <f t="shared" si="6"/>
        <v>0</v>
      </c>
      <c r="O28" s="42">
        <f t="shared" si="6"/>
        <v>0</v>
      </c>
      <c r="P28" s="59"/>
    </row>
    <row r="29" spans="1:16" x14ac:dyDescent="0.3">
      <c r="B29" s="34">
        <v>70300</v>
      </c>
      <c r="C29" s="34" t="s">
        <v>30</v>
      </c>
      <c r="D29" s="18">
        <f>-186590*(1)</f>
        <v>-186590</v>
      </c>
      <c r="E29" s="26">
        <f t="shared" si="2"/>
        <v>0</v>
      </c>
      <c r="F29" s="26">
        <f t="shared" si="2"/>
        <v>0</v>
      </c>
      <c r="G29" s="45">
        <f t="shared" si="3"/>
        <v>0</v>
      </c>
      <c r="H29" s="18">
        <f>210994.34*1</f>
        <v>210994.34</v>
      </c>
      <c r="I29" s="26">
        <f t="shared" si="4"/>
        <v>0</v>
      </c>
      <c r="J29" s="26">
        <f t="shared" si="4"/>
        <v>0</v>
      </c>
      <c r="K29" s="45">
        <f t="shared" si="5"/>
        <v>0</v>
      </c>
      <c r="L29" s="18">
        <f t="shared" si="6"/>
        <v>24404.339999999997</v>
      </c>
      <c r="M29" s="18">
        <f t="shared" si="6"/>
        <v>0</v>
      </c>
      <c r="N29" s="18">
        <f t="shared" si="6"/>
        <v>0</v>
      </c>
      <c r="O29" s="42">
        <f t="shared" si="6"/>
        <v>0</v>
      </c>
      <c r="P29" s="59"/>
    </row>
    <row r="30" spans="1:16" x14ac:dyDescent="0.3">
      <c r="B30" s="34">
        <v>70310</v>
      </c>
      <c r="C30" s="34" t="s">
        <v>61</v>
      </c>
      <c r="D30" s="18">
        <f>-1905*(1)</f>
        <v>-1905</v>
      </c>
      <c r="E30" s="26">
        <f t="shared" si="2"/>
        <v>0</v>
      </c>
      <c r="F30" s="26">
        <f t="shared" si="2"/>
        <v>0</v>
      </c>
      <c r="G30" s="45">
        <f t="shared" si="3"/>
        <v>0</v>
      </c>
      <c r="H30" s="18">
        <f>15930*1</f>
        <v>15930</v>
      </c>
      <c r="I30" s="26">
        <f t="shared" si="4"/>
        <v>0</v>
      </c>
      <c r="J30" s="26">
        <f t="shared" si="4"/>
        <v>0</v>
      </c>
      <c r="K30" s="45">
        <f t="shared" si="5"/>
        <v>0</v>
      </c>
      <c r="L30" s="18">
        <f t="shared" si="6"/>
        <v>14025</v>
      </c>
      <c r="M30" s="18">
        <f t="shared" si="6"/>
        <v>0</v>
      </c>
      <c r="N30" s="18">
        <f t="shared" si="6"/>
        <v>0</v>
      </c>
      <c r="O30" s="42">
        <f t="shared" si="6"/>
        <v>0</v>
      </c>
      <c r="P30" s="59"/>
    </row>
    <row r="31" spans="1:16" x14ac:dyDescent="0.3">
      <c r="B31" s="34">
        <v>70400</v>
      </c>
      <c r="C31" s="34" t="s">
        <v>36</v>
      </c>
      <c r="D31" s="18">
        <f>-362863*(1)</f>
        <v>-362863</v>
      </c>
      <c r="E31" s="26">
        <f t="shared" si="2"/>
        <v>0</v>
      </c>
      <c r="F31" s="26">
        <f t="shared" si="2"/>
        <v>0</v>
      </c>
      <c r="G31" s="45">
        <f t="shared" si="3"/>
        <v>0</v>
      </c>
      <c r="H31" s="18">
        <f>537206.75*1</f>
        <v>537206.75</v>
      </c>
      <c r="I31" s="26">
        <f t="shared" si="4"/>
        <v>0</v>
      </c>
      <c r="J31" s="26">
        <f t="shared" si="4"/>
        <v>0</v>
      </c>
      <c r="K31" s="45">
        <f t="shared" si="5"/>
        <v>0</v>
      </c>
      <c r="L31" s="18">
        <f t="shared" si="6"/>
        <v>174343.75</v>
      </c>
      <c r="M31" s="18">
        <f t="shared" si="6"/>
        <v>0</v>
      </c>
      <c r="N31" s="18">
        <f t="shared" si="6"/>
        <v>0</v>
      </c>
      <c r="O31" s="42">
        <f t="shared" si="6"/>
        <v>0</v>
      </c>
      <c r="P31" s="59"/>
    </row>
    <row r="32" spans="1:16" x14ac:dyDescent="0.3">
      <c r="B32" s="34">
        <v>70500</v>
      </c>
      <c r="C32" s="34" t="s">
        <v>44</v>
      </c>
      <c r="D32" s="18">
        <f>-100692.06*(1)</f>
        <v>-100692.06</v>
      </c>
      <c r="E32" s="26">
        <f t="shared" si="2"/>
        <v>0</v>
      </c>
      <c r="F32" s="26">
        <f t="shared" si="2"/>
        <v>0</v>
      </c>
      <c r="G32" s="45">
        <f t="shared" si="3"/>
        <v>0</v>
      </c>
      <c r="H32" s="18">
        <f>218416.71*1</f>
        <v>218416.71</v>
      </c>
      <c r="I32" s="26">
        <f t="shared" si="4"/>
        <v>0</v>
      </c>
      <c r="J32" s="26">
        <f t="shared" si="4"/>
        <v>0</v>
      </c>
      <c r="K32" s="45">
        <f t="shared" si="5"/>
        <v>0</v>
      </c>
      <c r="L32" s="18">
        <f t="shared" si="6"/>
        <v>117724.65</v>
      </c>
      <c r="M32" s="18">
        <f t="shared" si="6"/>
        <v>0</v>
      </c>
      <c r="N32" s="18">
        <f t="shared" si="6"/>
        <v>0</v>
      </c>
      <c r="O32" s="42">
        <f t="shared" si="6"/>
        <v>0</v>
      </c>
      <c r="P32" s="59"/>
    </row>
    <row r="33" spans="1:16" x14ac:dyDescent="0.3">
      <c r="B33" s="34">
        <v>70510</v>
      </c>
      <c r="C33" s="34" t="s">
        <v>52</v>
      </c>
      <c r="D33" s="18">
        <f>-42100*(1)</f>
        <v>-42100</v>
      </c>
      <c r="E33" s="26">
        <f t="shared" si="2"/>
        <v>0</v>
      </c>
      <c r="F33" s="26">
        <f t="shared" si="2"/>
        <v>0</v>
      </c>
      <c r="G33" s="45">
        <f t="shared" si="3"/>
        <v>0</v>
      </c>
      <c r="H33" s="18">
        <f>40815.44*1</f>
        <v>40815.440000000002</v>
      </c>
      <c r="I33" s="26">
        <f t="shared" si="4"/>
        <v>0</v>
      </c>
      <c r="J33" s="26">
        <f t="shared" si="4"/>
        <v>0</v>
      </c>
      <c r="K33" s="45">
        <f t="shared" si="5"/>
        <v>0</v>
      </c>
      <c r="L33" s="18">
        <f t="shared" si="6"/>
        <v>-1284.5599999999977</v>
      </c>
      <c r="M33" s="18">
        <f t="shared" si="6"/>
        <v>0</v>
      </c>
      <c r="N33" s="18">
        <f t="shared" si="6"/>
        <v>0</v>
      </c>
      <c r="O33" s="42">
        <f t="shared" si="6"/>
        <v>0</v>
      </c>
      <c r="P33" s="59"/>
    </row>
    <row r="34" spans="1:16" x14ac:dyDescent="0.3">
      <c r="B34" s="34">
        <v>70600</v>
      </c>
      <c r="C34" s="34" t="s">
        <v>38</v>
      </c>
      <c r="D34" s="18">
        <f>-1260*(1)</f>
        <v>-1260</v>
      </c>
      <c r="E34" s="26">
        <f t="shared" si="2"/>
        <v>0</v>
      </c>
      <c r="F34" s="26">
        <f t="shared" si="2"/>
        <v>0</v>
      </c>
      <c r="G34" s="45">
        <f t="shared" si="3"/>
        <v>0</v>
      </c>
      <c r="H34" s="18">
        <f>78408.1*1</f>
        <v>78408.100000000006</v>
      </c>
      <c r="I34" s="26">
        <f t="shared" si="4"/>
        <v>0</v>
      </c>
      <c r="J34" s="26">
        <f t="shared" si="4"/>
        <v>0</v>
      </c>
      <c r="K34" s="45">
        <f t="shared" si="5"/>
        <v>0</v>
      </c>
      <c r="L34" s="18">
        <f t="shared" si="6"/>
        <v>77148.100000000006</v>
      </c>
      <c r="M34" s="18">
        <f t="shared" si="6"/>
        <v>0</v>
      </c>
      <c r="N34" s="18">
        <f t="shared" si="6"/>
        <v>0</v>
      </c>
      <c r="O34" s="42">
        <f t="shared" si="6"/>
        <v>0</v>
      </c>
      <c r="P34" s="59"/>
    </row>
    <row r="35" spans="1:16" x14ac:dyDescent="0.3">
      <c r="B35" s="34">
        <v>71100</v>
      </c>
      <c r="C35" s="34" t="s">
        <v>74</v>
      </c>
      <c r="D35" s="18">
        <f t="shared" ref="D35:D36" si="7">0*(1)</f>
        <v>0</v>
      </c>
      <c r="E35" s="26">
        <f t="shared" si="2"/>
        <v>0</v>
      </c>
      <c r="F35" s="26">
        <f t="shared" si="2"/>
        <v>0</v>
      </c>
      <c r="G35" s="45">
        <f t="shared" si="3"/>
        <v>0</v>
      </c>
      <c r="H35" s="18">
        <f t="shared" ref="H35:H36" si="8">0*1</f>
        <v>0</v>
      </c>
      <c r="I35" s="26">
        <f t="shared" si="4"/>
        <v>0</v>
      </c>
      <c r="J35" s="26">
        <f t="shared" si="4"/>
        <v>0</v>
      </c>
      <c r="K35" s="45">
        <f t="shared" si="5"/>
        <v>0</v>
      </c>
      <c r="L35" s="18">
        <f t="shared" si="6"/>
        <v>0</v>
      </c>
      <c r="M35" s="18">
        <f t="shared" si="6"/>
        <v>0</v>
      </c>
      <c r="N35" s="18">
        <f t="shared" si="6"/>
        <v>0</v>
      </c>
      <c r="O35" s="42">
        <f t="shared" si="6"/>
        <v>0</v>
      </c>
      <c r="P35" s="59"/>
    </row>
    <row r="36" spans="1:16" x14ac:dyDescent="0.3">
      <c r="B36" s="34">
        <v>71110</v>
      </c>
      <c r="C36" s="34" t="s">
        <v>20</v>
      </c>
      <c r="D36" s="18">
        <f t="shared" si="7"/>
        <v>0</v>
      </c>
      <c r="E36" s="26">
        <f t="shared" si="2"/>
        <v>0</v>
      </c>
      <c r="F36" s="26">
        <f t="shared" si="2"/>
        <v>0</v>
      </c>
      <c r="G36" s="45">
        <f t="shared" si="3"/>
        <v>0</v>
      </c>
      <c r="H36" s="18">
        <f t="shared" si="8"/>
        <v>0</v>
      </c>
      <c r="I36" s="26">
        <f t="shared" si="4"/>
        <v>0</v>
      </c>
      <c r="J36" s="26">
        <f t="shared" si="4"/>
        <v>0</v>
      </c>
      <c r="K36" s="45">
        <f t="shared" si="5"/>
        <v>0</v>
      </c>
      <c r="L36" s="18">
        <f t="shared" si="6"/>
        <v>0</v>
      </c>
      <c r="M36" s="18">
        <f t="shared" si="6"/>
        <v>0</v>
      </c>
      <c r="N36" s="18">
        <f t="shared" si="6"/>
        <v>0</v>
      </c>
      <c r="O36" s="42">
        <f t="shared" si="6"/>
        <v>0</v>
      </c>
      <c r="P36" s="59"/>
    </row>
    <row r="37" spans="1:16" x14ac:dyDescent="0.3">
      <c r="A37" s="48"/>
      <c r="B37" s="34"/>
      <c r="C37" s="34"/>
      <c r="D37" s="21"/>
      <c r="E37" s="8"/>
      <c r="F37" s="8"/>
      <c r="G37" s="14"/>
      <c r="H37" s="21"/>
      <c r="I37" s="8"/>
      <c r="J37" s="8"/>
      <c r="K37" s="14"/>
      <c r="L37" s="21"/>
      <c r="M37" s="8"/>
      <c r="N37" s="8"/>
      <c r="O37" s="14"/>
      <c r="P37" s="14"/>
    </row>
    <row r="38" spans="1:16" x14ac:dyDescent="0.3">
      <c r="A38" s="48"/>
      <c r="B38" s="38"/>
      <c r="C38" s="38"/>
      <c r="D38" s="23"/>
      <c r="E38" s="6"/>
      <c r="F38" s="6"/>
      <c r="G38" s="13"/>
      <c r="H38" s="23"/>
      <c r="I38" s="6"/>
      <c r="J38" s="6"/>
      <c r="K38" s="13"/>
      <c r="L38" s="23"/>
      <c r="M38" s="6"/>
      <c r="N38" s="6"/>
      <c r="O38" s="13"/>
      <c r="P38" s="13"/>
    </row>
    <row r="39" spans="1:16" ht="15" thickBot="1" x14ac:dyDescent="0.35">
      <c r="A39" s="50"/>
      <c r="B39" s="31"/>
      <c r="C39" s="31" t="s">
        <v>6</v>
      </c>
      <c r="D39" s="39">
        <f t="shared" ref="D39:K39" si="9">SUM(D19:D36)</f>
        <v>-2199758.5</v>
      </c>
      <c r="E39" s="28">
        <f t="shared" si="9"/>
        <v>0</v>
      </c>
      <c r="F39" s="28">
        <f t="shared" si="9"/>
        <v>0</v>
      </c>
      <c r="G39" s="27">
        <f t="shared" si="9"/>
        <v>0</v>
      </c>
      <c r="H39" s="39">
        <f t="shared" si="9"/>
        <v>2356016.5200000005</v>
      </c>
      <c r="I39" s="28">
        <f t="shared" si="9"/>
        <v>0</v>
      </c>
      <c r="J39" s="40">
        <f t="shared" si="9"/>
        <v>0</v>
      </c>
      <c r="K39" s="27">
        <f t="shared" si="9"/>
        <v>0</v>
      </c>
      <c r="L39" s="25">
        <f t="shared" ref="L39:O39" si="10">D39+H39</f>
        <v>156258.02000000048</v>
      </c>
      <c r="M39" s="25">
        <f t="shared" si="10"/>
        <v>0</v>
      </c>
      <c r="N39" s="25">
        <f t="shared" si="10"/>
        <v>0</v>
      </c>
      <c r="O39" s="27">
        <f t="shared" si="10"/>
        <v>0</v>
      </c>
      <c r="P39" s="57"/>
    </row>
    <row r="40" spans="1:16" ht="15" thickTop="1" x14ac:dyDescent="0.3"/>
  </sheetData>
  <mergeCells count="6">
    <mergeCell ref="D12:G12"/>
    <mergeCell ref="H12:K12"/>
    <mergeCell ref="L12:O12"/>
    <mergeCell ref="D13:E13"/>
    <mergeCell ref="H13:I13"/>
    <mergeCell ref="L13:M13"/>
  </mergeCells>
  <pageMargins left="0.7" right="0.7" top="0.75" bottom="0.75" header="0.3" footer="0.3"/>
  <pageSetup paperSize="9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P23"/>
  <sheetViews>
    <sheetView topLeftCell="B1" workbookViewId="0">
      <selection activeCell="O10" sqref="O10"/>
    </sheetView>
  </sheetViews>
  <sheetFormatPr baseColWidth="10" defaultColWidth="9.109375" defaultRowHeight="14.4" x14ac:dyDescent="0.3"/>
  <cols>
    <col min="1" max="1" width="5.33203125" customWidth="1"/>
    <col min="2" max="2" width="13.33203125" customWidth="1"/>
    <col min="3" max="3" width="23.33203125" customWidth="1"/>
    <col min="4" max="15" width="13.33203125" customWidth="1"/>
    <col min="16" max="16" width="30.33203125" customWidth="1"/>
  </cols>
  <sheetData>
    <row r="1" spans="2:16" ht="1.5" customHeight="1" x14ac:dyDescent="0.3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2:16" ht="1.5" customHeight="1" x14ac:dyDescent="0.3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2:16" ht="1.5" customHeight="1" x14ac:dyDescent="0.3">
      <c r="B3" s="1"/>
      <c r="C3" s="49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2:16" x14ac:dyDescent="0.3">
      <c r="B4" s="1"/>
      <c r="C4" s="49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2:16" x14ac:dyDescent="0.3">
      <c r="B5" s="1"/>
      <c r="C5" s="49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2:16" ht="21" x14ac:dyDescent="0.4">
      <c r="B6" s="1"/>
      <c r="C6" s="49"/>
      <c r="D6" s="55" t="s">
        <v>15</v>
      </c>
      <c r="E6" s="51">
        <v>2022</v>
      </c>
      <c r="F6" s="7" t="s">
        <v>37</v>
      </c>
      <c r="H6" s="7"/>
      <c r="I6" s="7"/>
      <c r="J6" s="7"/>
      <c r="K6" s="7"/>
      <c r="L6" s="7"/>
      <c r="M6" s="1"/>
      <c r="N6" s="1"/>
      <c r="O6" s="1"/>
    </row>
    <row r="7" spans="2:16" ht="21" x14ac:dyDescent="0.4">
      <c r="B7" s="1"/>
      <c r="C7" s="54"/>
      <c r="D7" s="55" t="s">
        <v>32</v>
      </c>
      <c r="E7" s="51" t="str">
        <f>RIGHT("202212",2)</f>
        <v>12</v>
      </c>
      <c r="F7" s="1"/>
      <c r="G7" s="11"/>
      <c r="H7" s="11"/>
      <c r="I7" s="1"/>
      <c r="J7" s="1"/>
      <c r="K7" s="1"/>
      <c r="L7" s="1"/>
      <c r="M7" s="1"/>
      <c r="N7" s="1"/>
      <c r="O7" s="1"/>
    </row>
    <row r="8" spans="2:16" ht="22.8" x14ac:dyDescent="0.4">
      <c r="B8" s="1"/>
      <c r="C8" s="1"/>
      <c r="D8" s="4"/>
      <c r="E8" s="1"/>
      <c r="F8" s="29"/>
      <c r="G8" s="58" t="s">
        <v>50</v>
      </c>
      <c r="H8" s="41" t="s">
        <v>66</v>
      </c>
      <c r="I8" s="4"/>
      <c r="J8" s="4"/>
      <c r="K8" s="4"/>
      <c r="L8" s="4"/>
      <c r="M8" s="4"/>
      <c r="N8" s="4"/>
      <c r="O8" s="1"/>
    </row>
    <row r="9" spans="2:16" ht="15.6" x14ac:dyDescent="0.3">
      <c r="B9" s="1"/>
      <c r="C9" s="1"/>
      <c r="D9" s="4"/>
      <c r="E9" s="11"/>
      <c r="F9" s="29"/>
      <c r="G9" s="29"/>
      <c r="H9" s="11"/>
      <c r="I9" s="4"/>
      <c r="J9" s="4"/>
      <c r="K9" s="4"/>
      <c r="L9" s="4"/>
      <c r="M9" s="4"/>
      <c r="N9" s="4"/>
      <c r="O9" s="1"/>
    </row>
    <row r="10" spans="2:16" ht="15" customHeight="1" x14ac:dyDescent="0.4">
      <c r="B10" s="1"/>
      <c r="C10" s="20"/>
      <c r="D10" s="20"/>
      <c r="E10" s="20"/>
      <c r="F10" s="1"/>
      <c r="I10" s="4"/>
      <c r="J10" s="4"/>
      <c r="K10" s="4"/>
      <c r="L10" s="4"/>
      <c r="M10" s="4"/>
      <c r="N10" s="4"/>
      <c r="O10" s="1"/>
    </row>
    <row r="11" spans="2:16" ht="22.8" x14ac:dyDescent="0.4">
      <c r="B11" s="1"/>
      <c r="C11" s="20"/>
      <c r="D11" s="30"/>
      <c r="E11" s="30"/>
      <c r="F11" s="3"/>
      <c r="G11" s="3"/>
      <c r="H11" s="3"/>
      <c r="I11" s="3"/>
      <c r="J11" s="3"/>
      <c r="K11" s="3"/>
      <c r="L11" s="3"/>
      <c r="M11" s="3"/>
      <c r="N11" s="3"/>
      <c r="O11" s="53"/>
    </row>
    <row r="12" spans="2:16" ht="17.399999999999999" x14ac:dyDescent="0.3">
      <c r="B12" s="43"/>
      <c r="C12" s="47"/>
      <c r="D12" s="73" t="s">
        <v>0</v>
      </c>
      <c r="E12" s="74"/>
      <c r="F12" s="74"/>
      <c r="G12" s="75"/>
      <c r="H12" s="73" t="s">
        <v>65</v>
      </c>
      <c r="I12" s="74"/>
      <c r="J12" s="74"/>
      <c r="K12" s="75"/>
      <c r="L12" s="73" t="s">
        <v>1</v>
      </c>
      <c r="M12" s="74"/>
      <c r="N12" s="74"/>
      <c r="O12" s="75"/>
      <c r="P12" s="56"/>
    </row>
    <row r="13" spans="2:16" x14ac:dyDescent="0.3">
      <c r="B13" s="52"/>
      <c r="C13" s="46"/>
      <c r="D13" s="76" t="s">
        <v>68</v>
      </c>
      <c r="E13" s="77"/>
      <c r="F13" s="32" t="s">
        <v>11</v>
      </c>
      <c r="G13" s="9"/>
      <c r="H13" s="76" t="s">
        <v>68</v>
      </c>
      <c r="I13" s="77"/>
      <c r="J13" s="32" t="s">
        <v>11</v>
      </c>
      <c r="K13" s="9"/>
      <c r="L13" s="76" t="s">
        <v>68</v>
      </c>
      <c r="M13" s="77"/>
      <c r="N13" s="46"/>
      <c r="O13" s="9"/>
      <c r="P13" s="9"/>
    </row>
    <row r="14" spans="2:16" x14ac:dyDescent="0.3">
      <c r="B14" s="52"/>
      <c r="C14" s="9"/>
      <c r="D14" s="2" t="s">
        <v>51</v>
      </c>
      <c r="E14" s="2" t="s">
        <v>46</v>
      </c>
      <c r="F14" s="2" t="s">
        <v>16</v>
      </c>
      <c r="G14" s="2" t="s">
        <v>21</v>
      </c>
      <c r="H14" s="2" t="s">
        <v>51</v>
      </c>
      <c r="I14" s="2" t="s">
        <v>46</v>
      </c>
      <c r="J14" s="2" t="s">
        <v>16</v>
      </c>
      <c r="K14" s="2" t="s">
        <v>21</v>
      </c>
      <c r="L14" s="2" t="s">
        <v>51</v>
      </c>
      <c r="M14" s="2" t="s">
        <v>46</v>
      </c>
      <c r="N14" s="2" t="s">
        <v>16</v>
      </c>
      <c r="O14" s="2" t="s">
        <v>21</v>
      </c>
      <c r="P14" s="2"/>
    </row>
    <row r="15" spans="2:16" x14ac:dyDescent="0.3">
      <c r="B15" s="1"/>
      <c r="C15" s="44"/>
      <c r="D15" s="1"/>
      <c r="E15" s="1"/>
      <c r="F15" s="1"/>
      <c r="G15" s="15"/>
      <c r="H15" s="1"/>
      <c r="I15" s="1"/>
      <c r="J15" s="1"/>
      <c r="K15" s="15"/>
      <c r="L15" s="1"/>
      <c r="M15" s="1"/>
      <c r="N15" s="1"/>
      <c r="O15" s="15"/>
      <c r="P15" s="15"/>
    </row>
    <row r="16" spans="2:16" x14ac:dyDescent="0.3">
      <c r="B16" s="37"/>
      <c r="C16" s="37" t="s">
        <v>6</v>
      </c>
      <c r="D16" s="10">
        <f t="shared" ref="D16:K16" si="0">SUM(D19)</f>
        <v>-699671.83</v>
      </c>
      <c r="E16" s="17">
        <f t="shared" si="0"/>
        <v>0</v>
      </c>
      <c r="F16" s="17">
        <f t="shared" si="0"/>
        <v>0</v>
      </c>
      <c r="G16" s="16">
        <f t="shared" si="0"/>
        <v>0</v>
      </c>
      <c r="H16" s="10">
        <f t="shared" si="0"/>
        <v>699658.72</v>
      </c>
      <c r="I16" s="17">
        <f t="shared" si="0"/>
        <v>0</v>
      </c>
      <c r="J16" s="17">
        <f t="shared" si="0"/>
        <v>0</v>
      </c>
      <c r="K16" s="16">
        <f t="shared" si="0"/>
        <v>0</v>
      </c>
      <c r="L16" s="10">
        <f t="shared" ref="L16:O16" si="1">D16+H16</f>
        <v>-13.10999999998603</v>
      </c>
      <c r="M16" s="10">
        <f t="shared" si="1"/>
        <v>0</v>
      </c>
      <c r="N16" s="10">
        <f t="shared" si="1"/>
        <v>0</v>
      </c>
      <c r="O16" s="16">
        <f t="shared" si="1"/>
        <v>0</v>
      </c>
      <c r="P16" s="16"/>
    </row>
    <row r="17" spans="1:16" x14ac:dyDescent="0.3">
      <c r="A17" s="1"/>
      <c r="B17" s="33"/>
      <c r="C17" s="33"/>
      <c r="D17" s="22"/>
      <c r="E17" s="5"/>
      <c r="F17" s="5"/>
      <c r="G17" s="12"/>
      <c r="H17" s="22"/>
      <c r="I17" s="5"/>
      <c r="J17" s="5"/>
      <c r="K17" s="12"/>
      <c r="L17" s="22"/>
      <c r="M17" s="5"/>
      <c r="N17" s="5"/>
      <c r="O17" s="12"/>
      <c r="P17" s="12"/>
    </row>
    <row r="18" spans="1:16" x14ac:dyDescent="0.3">
      <c r="A18" s="1"/>
      <c r="B18" s="36" t="s">
        <v>3</v>
      </c>
      <c r="C18" s="36" t="s">
        <v>28</v>
      </c>
      <c r="D18" s="35"/>
      <c r="E18" s="19"/>
      <c r="F18" s="19"/>
      <c r="G18" s="24"/>
      <c r="H18" s="35"/>
      <c r="I18" s="19"/>
      <c r="J18" s="19"/>
      <c r="K18" s="24"/>
      <c r="L18" s="35"/>
      <c r="M18" s="19"/>
      <c r="N18" s="19"/>
      <c r="O18" s="24"/>
      <c r="P18" s="24"/>
    </row>
    <row r="19" spans="1:16" x14ac:dyDescent="0.3">
      <c r="B19" s="34">
        <v>71100</v>
      </c>
      <c r="C19" s="34" t="s">
        <v>74</v>
      </c>
      <c r="D19" s="18">
        <f>-699671.83*(1)</f>
        <v>-699671.83</v>
      </c>
      <c r="E19" s="26">
        <f t="shared" ref="E19:F19" si="2">0*(-1)</f>
        <v>0</v>
      </c>
      <c r="F19" s="26">
        <f t="shared" si="2"/>
        <v>0</v>
      </c>
      <c r="G19" s="45">
        <f>IF(0=0,F19,0)</f>
        <v>0</v>
      </c>
      <c r="H19" s="18">
        <f>699658.72*1</f>
        <v>699658.72</v>
      </c>
      <c r="I19" s="26">
        <f t="shared" ref="I19:J19" si="3">0*1</f>
        <v>0</v>
      </c>
      <c r="J19" s="26">
        <f t="shared" si="3"/>
        <v>0</v>
      </c>
      <c r="K19" s="45">
        <f>IF(0=0,J19,0)</f>
        <v>0</v>
      </c>
      <c r="L19" s="18">
        <f t="shared" ref="L19:O19" si="4">D19+H19</f>
        <v>-13.10999999998603</v>
      </c>
      <c r="M19" s="18">
        <f t="shared" si="4"/>
        <v>0</v>
      </c>
      <c r="N19" s="18">
        <f t="shared" si="4"/>
        <v>0</v>
      </c>
      <c r="O19" s="42">
        <f t="shared" si="4"/>
        <v>0</v>
      </c>
      <c r="P19" s="59"/>
    </row>
    <row r="20" spans="1:16" x14ac:dyDescent="0.3">
      <c r="A20" s="48"/>
      <c r="B20" s="34"/>
      <c r="C20" s="34"/>
      <c r="D20" s="21"/>
      <c r="E20" s="8"/>
      <c r="F20" s="8"/>
      <c r="G20" s="14"/>
      <c r="H20" s="21"/>
      <c r="I20" s="8"/>
      <c r="J20" s="8"/>
      <c r="K20" s="14"/>
      <c r="L20" s="21"/>
      <c r="M20" s="8"/>
      <c r="N20" s="8"/>
      <c r="O20" s="14"/>
      <c r="P20" s="14"/>
    </row>
    <row r="21" spans="1:16" x14ac:dyDescent="0.3">
      <c r="A21" s="48"/>
      <c r="B21" s="38"/>
      <c r="C21" s="38"/>
      <c r="D21" s="23"/>
      <c r="E21" s="6"/>
      <c r="F21" s="6"/>
      <c r="G21" s="13"/>
      <c r="H21" s="23"/>
      <c r="I21" s="6"/>
      <c r="J21" s="6"/>
      <c r="K21" s="13"/>
      <c r="L21" s="23"/>
      <c r="M21" s="6"/>
      <c r="N21" s="6"/>
      <c r="O21" s="13"/>
      <c r="P21" s="13"/>
    </row>
    <row r="22" spans="1:16" ht="15" thickBot="1" x14ac:dyDescent="0.35">
      <c r="A22" s="50"/>
      <c r="B22" s="31"/>
      <c r="C22" s="31" t="s">
        <v>6</v>
      </c>
      <c r="D22" s="39">
        <f t="shared" ref="D22:K22" si="5">SUM(D19)</f>
        <v>-699671.83</v>
      </c>
      <c r="E22" s="28">
        <f t="shared" si="5"/>
        <v>0</v>
      </c>
      <c r="F22" s="28">
        <f t="shared" si="5"/>
        <v>0</v>
      </c>
      <c r="G22" s="27">
        <f t="shared" si="5"/>
        <v>0</v>
      </c>
      <c r="H22" s="39">
        <f t="shared" si="5"/>
        <v>699658.72</v>
      </c>
      <c r="I22" s="28">
        <f t="shared" si="5"/>
        <v>0</v>
      </c>
      <c r="J22" s="40">
        <f t="shared" si="5"/>
        <v>0</v>
      </c>
      <c r="K22" s="27">
        <f t="shared" si="5"/>
        <v>0</v>
      </c>
      <c r="L22" s="25">
        <f t="shared" ref="L22:O22" si="6">D22+H22</f>
        <v>-13.10999999998603</v>
      </c>
      <c r="M22" s="25">
        <f t="shared" si="6"/>
        <v>0</v>
      </c>
      <c r="N22" s="25">
        <f t="shared" si="6"/>
        <v>0</v>
      </c>
      <c r="O22" s="27">
        <f t="shared" si="6"/>
        <v>0</v>
      </c>
      <c r="P22" s="57"/>
    </row>
    <row r="23" spans="1:16" ht="15" thickTop="1" x14ac:dyDescent="0.3"/>
  </sheetData>
  <mergeCells count="6">
    <mergeCell ref="D12:G12"/>
    <mergeCell ref="H12:K12"/>
    <mergeCell ref="L12:O12"/>
    <mergeCell ref="D13:E13"/>
    <mergeCell ref="H13:I13"/>
    <mergeCell ref="L13:M13"/>
  </mergeCells>
  <pageMargins left="0.7" right="0.7" top="0.75" bottom="0.75" header="0.3" footer="0.3"/>
  <pageSetup paperSize="9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P22"/>
  <sheetViews>
    <sheetView topLeftCell="B1" workbookViewId="0">
      <selection activeCell="O10" sqref="O10"/>
    </sheetView>
  </sheetViews>
  <sheetFormatPr baseColWidth="10" defaultColWidth="9.109375" defaultRowHeight="14.4" x14ac:dyDescent="0.3"/>
  <cols>
    <col min="1" max="1" width="5.33203125" customWidth="1"/>
    <col min="2" max="2" width="13.33203125" customWidth="1"/>
    <col min="3" max="3" width="23.33203125" customWidth="1"/>
    <col min="4" max="15" width="13.33203125" customWidth="1"/>
    <col min="16" max="16" width="30.33203125" customWidth="1"/>
  </cols>
  <sheetData>
    <row r="1" spans="2:16" ht="1.5" customHeight="1" x14ac:dyDescent="0.3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2:16" ht="1.5" customHeight="1" x14ac:dyDescent="0.3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2:16" ht="1.5" customHeight="1" x14ac:dyDescent="0.3">
      <c r="B3" s="1"/>
      <c r="C3" s="49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2:16" x14ac:dyDescent="0.3">
      <c r="B4" s="1"/>
      <c r="C4" s="49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2:16" x14ac:dyDescent="0.3">
      <c r="B5" s="1"/>
      <c r="C5" s="49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2:16" ht="21" x14ac:dyDescent="0.4">
      <c r="B6" s="1"/>
      <c r="C6" s="49"/>
      <c r="D6" s="55" t="s">
        <v>15</v>
      </c>
      <c r="E6" s="51">
        <v>2022</v>
      </c>
      <c r="F6" s="7" t="s">
        <v>37</v>
      </c>
      <c r="H6" s="7"/>
      <c r="I6" s="7"/>
      <c r="J6" s="7"/>
      <c r="K6" s="7"/>
      <c r="L6" s="7"/>
      <c r="M6" s="1"/>
      <c r="N6" s="1"/>
      <c r="O6" s="1"/>
    </row>
    <row r="7" spans="2:16" ht="21" x14ac:dyDescent="0.4">
      <c r="B7" s="1"/>
      <c r="C7" s="54"/>
      <c r="D7" s="55" t="s">
        <v>32</v>
      </c>
      <c r="E7" s="51" t="str">
        <f>RIGHT("202212",2)</f>
        <v>12</v>
      </c>
      <c r="F7" s="1"/>
      <c r="G7" s="11"/>
      <c r="H7" s="11"/>
      <c r="I7" s="1"/>
      <c r="J7" s="1"/>
      <c r="K7" s="1"/>
      <c r="L7" s="1"/>
      <c r="M7" s="1"/>
      <c r="N7" s="1"/>
      <c r="O7" s="1"/>
    </row>
    <row r="8" spans="2:16" ht="22.8" x14ac:dyDescent="0.4">
      <c r="B8" s="1"/>
      <c r="C8" s="1"/>
      <c r="D8" s="4"/>
      <c r="E8" s="1"/>
      <c r="F8" s="29"/>
      <c r="G8" s="58" t="s">
        <v>64</v>
      </c>
      <c r="H8" s="41" t="s">
        <v>45</v>
      </c>
      <c r="I8" s="4"/>
      <c r="J8" s="4"/>
      <c r="K8" s="4"/>
      <c r="L8" s="4"/>
      <c r="M8" s="4"/>
      <c r="N8" s="4"/>
      <c r="O8" s="1"/>
    </row>
    <row r="9" spans="2:16" ht="15.6" x14ac:dyDescent="0.3">
      <c r="B9" s="1"/>
      <c r="C9" s="1"/>
      <c r="D9" s="4"/>
      <c r="E9" s="11"/>
      <c r="F9" s="29"/>
      <c r="G9" s="29"/>
      <c r="H9" s="11"/>
      <c r="I9" s="4"/>
      <c r="J9" s="4"/>
      <c r="K9" s="4"/>
      <c r="L9" s="4"/>
      <c r="M9" s="4"/>
      <c r="N9" s="4"/>
      <c r="O9" s="1"/>
    </row>
    <row r="10" spans="2:16" ht="15" customHeight="1" x14ac:dyDescent="0.4">
      <c r="B10" s="1"/>
      <c r="C10" s="20"/>
      <c r="D10" s="20"/>
      <c r="E10" s="20"/>
      <c r="F10" s="1"/>
      <c r="I10" s="4"/>
      <c r="J10" s="4"/>
      <c r="K10" s="4"/>
      <c r="L10" s="4"/>
      <c r="M10" s="4"/>
      <c r="N10" s="4"/>
      <c r="O10" s="1"/>
    </row>
    <row r="11" spans="2:16" ht="22.8" x14ac:dyDescent="0.4">
      <c r="B11" s="1"/>
      <c r="C11" s="20"/>
      <c r="D11" s="30"/>
      <c r="E11" s="30"/>
      <c r="F11" s="3"/>
      <c r="G11" s="3"/>
      <c r="H11" s="3"/>
      <c r="I11" s="3"/>
      <c r="J11" s="3"/>
      <c r="K11" s="3"/>
      <c r="L11" s="3"/>
      <c r="M11" s="3"/>
      <c r="N11" s="3"/>
      <c r="O11" s="53"/>
    </row>
    <row r="12" spans="2:16" ht="17.399999999999999" x14ac:dyDescent="0.3">
      <c r="B12" s="43"/>
      <c r="C12" s="47"/>
      <c r="D12" s="73" t="s">
        <v>0</v>
      </c>
      <c r="E12" s="74"/>
      <c r="F12" s="74"/>
      <c r="G12" s="75"/>
      <c r="H12" s="73" t="s">
        <v>65</v>
      </c>
      <c r="I12" s="74"/>
      <c r="J12" s="74"/>
      <c r="K12" s="75"/>
      <c r="L12" s="73" t="s">
        <v>1</v>
      </c>
      <c r="M12" s="74"/>
      <c r="N12" s="74"/>
      <c r="O12" s="75"/>
      <c r="P12" s="56"/>
    </row>
    <row r="13" spans="2:16" x14ac:dyDescent="0.3">
      <c r="B13" s="52"/>
      <c r="C13" s="46"/>
      <c r="D13" s="76" t="s">
        <v>68</v>
      </c>
      <c r="E13" s="77"/>
      <c r="F13" s="32" t="s">
        <v>11</v>
      </c>
      <c r="G13" s="9"/>
      <c r="H13" s="76" t="s">
        <v>68</v>
      </c>
      <c r="I13" s="77"/>
      <c r="J13" s="32" t="s">
        <v>11</v>
      </c>
      <c r="K13" s="9"/>
      <c r="L13" s="76" t="s">
        <v>68</v>
      </c>
      <c r="M13" s="77"/>
      <c r="N13" s="46"/>
      <c r="O13" s="9"/>
      <c r="P13" s="9"/>
    </row>
    <row r="14" spans="2:16" x14ac:dyDescent="0.3">
      <c r="B14" s="52"/>
      <c r="C14" s="9"/>
      <c r="D14" s="2" t="s">
        <v>51</v>
      </c>
      <c r="E14" s="2" t="s">
        <v>46</v>
      </c>
      <c r="F14" s="2" t="s">
        <v>16</v>
      </c>
      <c r="G14" s="2" t="s">
        <v>21</v>
      </c>
      <c r="H14" s="2" t="s">
        <v>51</v>
      </c>
      <c r="I14" s="2" t="s">
        <v>46</v>
      </c>
      <c r="J14" s="2" t="s">
        <v>16</v>
      </c>
      <c r="K14" s="2" t="s">
        <v>21</v>
      </c>
      <c r="L14" s="2" t="s">
        <v>51</v>
      </c>
      <c r="M14" s="2" t="s">
        <v>46</v>
      </c>
      <c r="N14" s="2" t="s">
        <v>16</v>
      </c>
      <c r="O14" s="2" t="s">
        <v>21</v>
      </c>
      <c r="P14" s="2"/>
    </row>
    <row r="15" spans="2:16" x14ac:dyDescent="0.3">
      <c r="B15" s="1"/>
      <c r="C15" s="44"/>
      <c r="D15" s="1"/>
      <c r="E15" s="1"/>
      <c r="F15" s="1"/>
      <c r="G15" s="15"/>
      <c r="H15" s="1"/>
      <c r="I15" s="1"/>
      <c r="J15" s="1"/>
      <c r="K15" s="15"/>
      <c r="L15" s="1"/>
      <c r="M15" s="1"/>
      <c r="N15" s="1"/>
      <c r="O15" s="15"/>
      <c r="P15" s="15"/>
    </row>
    <row r="16" spans="2:16" x14ac:dyDescent="0.3">
      <c r="B16" s="37"/>
      <c r="C16" s="37" t="s">
        <v>6</v>
      </c>
      <c r="D16" s="10">
        <f t="shared" ref="D16:K16" si="0">SUM(0)</f>
        <v>0</v>
      </c>
      <c r="E16" s="17">
        <f t="shared" si="0"/>
        <v>0</v>
      </c>
      <c r="F16" s="17">
        <f t="shared" si="0"/>
        <v>0</v>
      </c>
      <c r="G16" s="16">
        <f t="shared" si="0"/>
        <v>0</v>
      </c>
      <c r="H16" s="10">
        <f t="shared" si="0"/>
        <v>0</v>
      </c>
      <c r="I16" s="17">
        <f t="shared" si="0"/>
        <v>0</v>
      </c>
      <c r="J16" s="17">
        <f t="shared" si="0"/>
        <v>0</v>
      </c>
      <c r="K16" s="16">
        <f t="shared" si="0"/>
        <v>0</v>
      </c>
      <c r="L16" s="10">
        <f t="shared" ref="L16:O16" si="1">D16+H16</f>
        <v>0</v>
      </c>
      <c r="M16" s="10">
        <f t="shared" si="1"/>
        <v>0</v>
      </c>
      <c r="N16" s="10">
        <f t="shared" si="1"/>
        <v>0</v>
      </c>
      <c r="O16" s="16">
        <f t="shared" si="1"/>
        <v>0</v>
      </c>
      <c r="P16" s="16"/>
    </row>
    <row r="17" spans="1:16" x14ac:dyDescent="0.3">
      <c r="A17" s="1"/>
      <c r="B17" s="33"/>
      <c r="C17" s="33"/>
      <c r="D17" s="22"/>
      <c r="E17" s="5"/>
      <c r="F17" s="5"/>
      <c r="G17" s="12"/>
      <c r="H17" s="22"/>
      <c r="I17" s="5"/>
      <c r="J17" s="5"/>
      <c r="K17" s="12"/>
      <c r="L17" s="22"/>
      <c r="M17" s="5"/>
      <c r="N17" s="5"/>
      <c r="O17" s="12"/>
      <c r="P17" s="12"/>
    </row>
    <row r="18" spans="1:16" x14ac:dyDescent="0.3">
      <c r="A18" s="1"/>
      <c r="B18" s="36" t="s">
        <v>3</v>
      </c>
      <c r="C18" s="36" t="s">
        <v>28</v>
      </c>
      <c r="D18" s="35"/>
      <c r="E18" s="19"/>
      <c r="F18" s="19"/>
      <c r="G18" s="24"/>
      <c r="H18" s="35"/>
      <c r="I18" s="19"/>
      <c r="J18" s="19"/>
      <c r="K18" s="24"/>
      <c r="L18" s="35"/>
      <c r="M18" s="19"/>
      <c r="N18" s="19"/>
      <c r="O18" s="24"/>
      <c r="P18" s="24"/>
    </row>
    <row r="19" spans="1:16" x14ac:dyDescent="0.3">
      <c r="A19" s="48"/>
      <c r="B19" s="34"/>
      <c r="C19" s="34"/>
      <c r="D19" s="21"/>
      <c r="E19" s="8"/>
      <c r="F19" s="8"/>
      <c r="G19" s="14"/>
      <c r="H19" s="21"/>
      <c r="I19" s="8"/>
      <c r="J19" s="8"/>
      <c r="K19" s="14"/>
      <c r="L19" s="21"/>
      <c r="M19" s="8"/>
      <c r="N19" s="8"/>
      <c r="O19" s="14"/>
      <c r="P19" s="14"/>
    </row>
    <row r="20" spans="1:16" x14ac:dyDescent="0.3">
      <c r="A20" s="48"/>
      <c r="B20" s="38"/>
      <c r="C20" s="38"/>
      <c r="D20" s="23"/>
      <c r="E20" s="6"/>
      <c r="F20" s="6"/>
      <c r="G20" s="13"/>
      <c r="H20" s="23"/>
      <c r="I20" s="6"/>
      <c r="J20" s="6"/>
      <c r="K20" s="13"/>
      <c r="L20" s="23"/>
      <c r="M20" s="6"/>
      <c r="N20" s="6"/>
      <c r="O20" s="13"/>
      <c r="P20" s="13"/>
    </row>
    <row r="21" spans="1:16" ht="15" thickBot="1" x14ac:dyDescent="0.35">
      <c r="A21" s="50"/>
      <c r="B21" s="31"/>
      <c r="C21" s="31" t="s">
        <v>6</v>
      </c>
      <c r="D21" s="39">
        <f t="shared" ref="D21:K21" si="2">SUM(0)</f>
        <v>0</v>
      </c>
      <c r="E21" s="28">
        <f t="shared" si="2"/>
        <v>0</v>
      </c>
      <c r="F21" s="28">
        <f t="shared" si="2"/>
        <v>0</v>
      </c>
      <c r="G21" s="27">
        <f t="shared" si="2"/>
        <v>0</v>
      </c>
      <c r="H21" s="39">
        <f t="shared" si="2"/>
        <v>0</v>
      </c>
      <c r="I21" s="28">
        <f t="shared" si="2"/>
        <v>0</v>
      </c>
      <c r="J21" s="40">
        <f t="shared" si="2"/>
        <v>0</v>
      </c>
      <c r="K21" s="27">
        <f t="shared" si="2"/>
        <v>0</v>
      </c>
      <c r="L21" s="25">
        <f t="shared" ref="L21:O21" si="3">D21+H21</f>
        <v>0</v>
      </c>
      <c r="M21" s="25">
        <f t="shared" si="3"/>
        <v>0</v>
      </c>
      <c r="N21" s="25">
        <f t="shared" si="3"/>
        <v>0</v>
      </c>
      <c r="O21" s="27">
        <f t="shared" si="3"/>
        <v>0</v>
      </c>
      <c r="P21" s="57"/>
    </row>
    <row r="22" spans="1:16" ht="15" thickTop="1" x14ac:dyDescent="0.3"/>
  </sheetData>
  <mergeCells count="6">
    <mergeCell ref="D12:G12"/>
    <mergeCell ref="H12:K12"/>
    <mergeCell ref="L12:O12"/>
    <mergeCell ref="D13:E13"/>
    <mergeCell ref="H13:I13"/>
    <mergeCell ref="L13:M13"/>
  </mergeCells>
  <pageMargins left="0.7" right="0.7" top="0.75" bottom="0.75" header="0.3" footer="0.3"/>
  <pageSetup paperSize="9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P22"/>
  <sheetViews>
    <sheetView topLeftCell="B1" workbookViewId="0">
      <selection activeCell="O10" sqref="O10"/>
    </sheetView>
  </sheetViews>
  <sheetFormatPr baseColWidth="10" defaultColWidth="9.109375" defaultRowHeight="14.4" x14ac:dyDescent="0.3"/>
  <cols>
    <col min="1" max="1" width="5.33203125" customWidth="1"/>
    <col min="2" max="2" width="13.33203125" customWidth="1"/>
    <col min="3" max="3" width="23.33203125" customWidth="1"/>
    <col min="4" max="15" width="13.33203125" customWidth="1"/>
    <col min="16" max="16" width="30.33203125" customWidth="1"/>
  </cols>
  <sheetData>
    <row r="1" spans="2:16" ht="1.5" customHeight="1" x14ac:dyDescent="0.3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2:16" ht="1.5" customHeight="1" x14ac:dyDescent="0.3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2:16" ht="1.5" customHeight="1" x14ac:dyDescent="0.3">
      <c r="B3" s="1"/>
      <c r="C3" s="49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2:16" x14ac:dyDescent="0.3">
      <c r="B4" s="1"/>
      <c r="C4" s="49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2:16" x14ac:dyDescent="0.3">
      <c r="B5" s="1"/>
      <c r="C5" s="49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2:16" ht="21" x14ac:dyDescent="0.4">
      <c r="B6" s="1"/>
      <c r="C6" s="49"/>
      <c r="D6" s="55" t="s">
        <v>15</v>
      </c>
      <c r="E6" s="51">
        <v>2022</v>
      </c>
      <c r="F6" s="7" t="s">
        <v>37</v>
      </c>
      <c r="H6" s="7"/>
      <c r="I6" s="7"/>
      <c r="J6" s="7"/>
      <c r="K6" s="7"/>
      <c r="L6" s="7"/>
      <c r="M6" s="1"/>
      <c r="N6" s="1"/>
      <c r="O6" s="1"/>
    </row>
    <row r="7" spans="2:16" ht="21" x14ac:dyDescent="0.4">
      <c r="B7" s="1"/>
      <c r="C7" s="54"/>
      <c r="D7" s="55" t="s">
        <v>32</v>
      </c>
      <c r="E7" s="51" t="str">
        <f>RIGHT("202212",2)</f>
        <v>12</v>
      </c>
      <c r="F7" s="1"/>
      <c r="G7" s="11"/>
      <c r="H7" s="11"/>
      <c r="I7" s="1"/>
      <c r="J7" s="1"/>
      <c r="K7" s="1"/>
      <c r="L7" s="1"/>
      <c r="M7" s="1"/>
      <c r="N7" s="1"/>
      <c r="O7" s="1"/>
    </row>
    <row r="8" spans="2:16" ht="22.8" x14ac:dyDescent="0.4">
      <c r="B8" s="1"/>
      <c r="C8" s="1"/>
      <c r="D8" s="4"/>
      <c r="E8" s="1"/>
      <c r="F8" s="29"/>
      <c r="G8" s="58" t="s">
        <v>10</v>
      </c>
      <c r="H8" s="41" t="s">
        <v>14</v>
      </c>
      <c r="I8" s="4"/>
      <c r="J8" s="4"/>
      <c r="K8" s="4"/>
      <c r="L8" s="4"/>
      <c r="M8" s="4"/>
      <c r="N8" s="4"/>
      <c r="O8" s="1"/>
    </row>
    <row r="9" spans="2:16" ht="15.6" x14ac:dyDescent="0.3">
      <c r="B9" s="1"/>
      <c r="C9" s="1"/>
      <c r="D9" s="4"/>
      <c r="E9" s="11"/>
      <c r="F9" s="29"/>
      <c r="G9" s="29"/>
      <c r="H9" s="11"/>
      <c r="I9" s="4"/>
      <c r="J9" s="4"/>
      <c r="K9" s="4"/>
      <c r="L9" s="4"/>
      <c r="M9" s="4"/>
      <c r="N9" s="4"/>
      <c r="O9" s="1"/>
    </row>
    <row r="10" spans="2:16" ht="15" customHeight="1" x14ac:dyDescent="0.4">
      <c r="B10" s="1"/>
      <c r="C10" s="20"/>
      <c r="D10" s="20"/>
      <c r="E10" s="20"/>
      <c r="F10" s="1"/>
      <c r="I10" s="4"/>
      <c r="J10" s="4"/>
      <c r="K10" s="4"/>
      <c r="L10" s="4"/>
      <c r="M10" s="4"/>
      <c r="N10" s="4"/>
      <c r="O10" s="1"/>
    </row>
    <row r="11" spans="2:16" ht="22.8" x14ac:dyDescent="0.4">
      <c r="B11" s="1"/>
      <c r="C11" s="20"/>
      <c r="D11" s="30"/>
      <c r="E11" s="30"/>
      <c r="F11" s="3"/>
      <c r="G11" s="3"/>
      <c r="H11" s="3"/>
      <c r="I11" s="3"/>
      <c r="J11" s="3"/>
      <c r="K11" s="3"/>
      <c r="L11" s="3"/>
      <c r="M11" s="3"/>
      <c r="N11" s="3"/>
      <c r="O11" s="53"/>
    </row>
    <row r="12" spans="2:16" ht="17.399999999999999" x14ac:dyDescent="0.3">
      <c r="B12" s="43"/>
      <c r="C12" s="47"/>
      <c r="D12" s="73" t="s">
        <v>0</v>
      </c>
      <c r="E12" s="74"/>
      <c r="F12" s="74"/>
      <c r="G12" s="75"/>
      <c r="H12" s="73" t="s">
        <v>65</v>
      </c>
      <c r="I12" s="74"/>
      <c r="J12" s="74"/>
      <c r="K12" s="75"/>
      <c r="L12" s="73" t="s">
        <v>1</v>
      </c>
      <c r="M12" s="74"/>
      <c r="N12" s="74"/>
      <c r="O12" s="75"/>
      <c r="P12" s="56"/>
    </row>
    <row r="13" spans="2:16" x14ac:dyDescent="0.3">
      <c r="B13" s="52"/>
      <c r="C13" s="46"/>
      <c r="D13" s="76" t="s">
        <v>68</v>
      </c>
      <c r="E13" s="77"/>
      <c r="F13" s="32" t="s">
        <v>11</v>
      </c>
      <c r="G13" s="9"/>
      <c r="H13" s="76" t="s">
        <v>68</v>
      </c>
      <c r="I13" s="77"/>
      <c r="J13" s="32" t="s">
        <v>11</v>
      </c>
      <c r="K13" s="9"/>
      <c r="L13" s="76" t="s">
        <v>68</v>
      </c>
      <c r="M13" s="77"/>
      <c r="N13" s="46"/>
      <c r="O13" s="9"/>
      <c r="P13" s="9"/>
    </row>
    <row r="14" spans="2:16" x14ac:dyDescent="0.3">
      <c r="B14" s="52"/>
      <c r="C14" s="9"/>
      <c r="D14" s="2" t="s">
        <v>51</v>
      </c>
      <c r="E14" s="2" t="s">
        <v>46</v>
      </c>
      <c r="F14" s="2" t="s">
        <v>16</v>
      </c>
      <c r="G14" s="2" t="s">
        <v>21</v>
      </c>
      <c r="H14" s="2" t="s">
        <v>51</v>
      </c>
      <c r="I14" s="2" t="s">
        <v>46</v>
      </c>
      <c r="J14" s="2" t="s">
        <v>16</v>
      </c>
      <c r="K14" s="2" t="s">
        <v>21</v>
      </c>
      <c r="L14" s="2" t="s">
        <v>51</v>
      </c>
      <c r="M14" s="2" t="s">
        <v>46</v>
      </c>
      <c r="N14" s="2" t="s">
        <v>16</v>
      </c>
      <c r="O14" s="2" t="s">
        <v>21</v>
      </c>
      <c r="P14" s="2"/>
    </row>
    <row r="15" spans="2:16" x14ac:dyDescent="0.3">
      <c r="B15" s="1"/>
      <c r="C15" s="44"/>
      <c r="D15" s="1"/>
      <c r="E15" s="1"/>
      <c r="F15" s="1"/>
      <c r="G15" s="15"/>
      <c r="H15" s="1"/>
      <c r="I15" s="1"/>
      <c r="J15" s="1"/>
      <c r="K15" s="15"/>
      <c r="L15" s="1"/>
      <c r="M15" s="1"/>
      <c r="N15" s="1"/>
      <c r="O15" s="15"/>
      <c r="P15" s="15"/>
    </row>
    <row r="16" spans="2:16" x14ac:dyDescent="0.3">
      <c r="B16" s="37"/>
      <c r="C16" s="37" t="s">
        <v>6</v>
      </c>
      <c r="D16" s="10">
        <f t="shared" ref="D16:K16" si="0">SUM(0)</f>
        <v>0</v>
      </c>
      <c r="E16" s="17">
        <f t="shared" si="0"/>
        <v>0</v>
      </c>
      <c r="F16" s="17">
        <f t="shared" si="0"/>
        <v>0</v>
      </c>
      <c r="G16" s="16">
        <f t="shared" si="0"/>
        <v>0</v>
      </c>
      <c r="H16" s="10">
        <f t="shared" si="0"/>
        <v>0</v>
      </c>
      <c r="I16" s="17">
        <f t="shared" si="0"/>
        <v>0</v>
      </c>
      <c r="J16" s="17">
        <f t="shared" si="0"/>
        <v>0</v>
      </c>
      <c r="K16" s="16">
        <f t="shared" si="0"/>
        <v>0</v>
      </c>
      <c r="L16" s="10">
        <f t="shared" ref="L16:O16" si="1">D16+H16</f>
        <v>0</v>
      </c>
      <c r="M16" s="10">
        <f t="shared" si="1"/>
        <v>0</v>
      </c>
      <c r="N16" s="10">
        <f t="shared" si="1"/>
        <v>0</v>
      </c>
      <c r="O16" s="16">
        <f t="shared" si="1"/>
        <v>0</v>
      </c>
      <c r="P16" s="16"/>
    </row>
    <row r="17" spans="1:16" x14ac:dyDescent="0.3">
      <c r="A17" s="1"/>
      <c r="B17" s="33"/>
      <c r="C17" s="33"/>
      <c r="D17" s="22"/>
      <c r="E17" s="5"/>
      <c r="F17" s="5"/>
      <c r="G17" s="12"/>
      <c r="H17" s="22"/>
      <c r="I17" s="5"/>
      <c r="J17" s="5"/>
      <c r="K17" s="12"/>
      <c r="L17" s="22"/>
      <c r="M17" s="5"/>
      <c r="N17" s="5"/>
      <c r="O17" s="12"/>
      <c r="P17" s="12"/>
    </row>
    <row r="18" spans="1:16" x14ac:dyDescent="0.3">
      <c r="A18" s="1"/>
      <c r="B18" s="36" t="s">
        <v>3</v>
      </c>
      <c r="C18" s="36" t="s">
        <v>28</v>
      </c>
      <c r="D18" s="35"/>
      <c r="E18" s="19"/>
      <c r="F18" s="19"/>
      <c r="G18" s="24"/>
      <c r="H18" s="35"/>
      <c r="I18" s="19"/>
      <c r="J18" s="19"/>
      <c r="K18" s="24"/>
      <c r="L18" s="35"/>
      <c r="M18" s="19"/>
      <c r="N18" s="19"/>
      <c r="O18" s="24"/>
      <c r="P18" s="24"/>
    </row>
    <row r="19" spans="1:16" x14ac:dyDescent="0.3">
      <c r="A19" s="48"/>
      <c r="B19" s="34"/>
      <c r="C19" s="34"/>
      <c r="D19" s="21"/>
      <c r="E19" s="8"/>
      <c r="F19" s="8"/>
      <c r="G19" s="14"/>
      <c r="H19" s="21"/>
      <c r="I19" s="8"/>
      <c r="J19" s="8"/>
      <c r="K19" s="14"/>
      <c r="L19" s="21"/>
      <c r="M19" s="8"/>
      <c r="N19" s="8"/>
      <c r="O19" s="14"/>
      <c r="P19" s="14"/>
    </row>
    <row r="20" spans="1:16" x14ac:dyDescent="0.3">
      <c r="A20" s="48"/>
      <c r="B20" s="38"/>
      <c r="C20" s="38"/>
      <c r="D20" s="23"/>
      <c r="E20" s="6"/>
      <c r="F20" s="6"/>
      <c r="G20" s="13"/>
      <c r="H20" s="23"/>
      <c r="I20" s="6"/>
      <c r="J20" s="6"/>
      <c r="K20" s="13"/>
      <c r="L20" s="23"/>
      <c r="M20" s="6"/>
      <c r="N20" s="6"/>
      <c r="O20" s="13"/>
      <c r="P20" s="13"/>
    </row>
    <row r="21" spans="1:16" ht="15" thickBot="1" x14ac:dyDescent="0.35">
      <c r="A21" s="50"/>
      <c r="B21" s="31"/>
      <c r="C21" s="31" t="s">
        <v>6</v>
      </c>
      <c r="D21" s="39">
        <f t="shared" ref="D21:K21" si="2">SUM(0)</f>
        <v>0</v>
      </c>
      <c r="E21" s="28">
        <f t="shared" si="2"/>
        <v>0</v>
      </c>
      <c r="F21" s="28">
        <f t="shared" si="2"/>
        <v>0</v>
      </c>
      <c r="G21" s="27">
        <f t="shared" si="2"/>
        <v>0</v>
      </c>
      <c r="H21" s="39">
        <f t="shared" si="2"/>
        <v>0</v>
      </c>
      <c r="I21" s="28">
        <f t="shared" si="2"/>
        <v>0</v>
      </c>
      <c r="J21" s="40">
        <f t="shared" si="2"/>
        <v>0</v>
      </c>
      <c r="K21" s="27">
        <f t="shared" si="2"/>
        <v>0</v>
      </c>
      <c r="L21" s="25">
        <f t="shared" ref="L21:O21" si="3">D21+H21</f>
        <v>0</v>
      </c>
      <c r="M21" s="25">
        <f t="shared" si="3"/>
        <v>0</v>
      </c>
      <c r="N21" s="25">
        <f t="shared" si="3"/>
        <v>0</v>
      </c>
      <c r="O21" s="27">
        <f t="shared" si="3"/>
        <v>0</v>
      </c>
      <c r="P21" s="57"/>
    </row>
    <row r="22" spans="1:16" ht="15" thickTop="1" x14ac:dyDescent="0.3"/>
  </sheetData>
  <mergeCells count="6">
    <mergeCell ref="D12:G12"/>
    <mergeCell ref="H12:K12"/>
    <mergeCell ref="L12:O12"/>
    <mergeCell ref="D13:E13"/>
    <mergeCell ref="H13:I13"/>
    <mergeCell ref="L13:M13"/>
  </mergeCells>
  <pageMargins left="0.7" right="0.7" top="0.75" bottom="0.75" header="0.3" footer="0.3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P22"/>
  <sheetViews>
    <sheetView topLeftCell="B1" workbookViewId="0">
      <selection activeCell="O10" sqref="O10"/>
    </sheetView>
  </sheetViews>
  <sheetFormatPr baseColWidth="10" defaultColWidth="9.109375" defaultRowHeight="14.4" x14ac:dyDescent="0.3"/>
  <cols>
    <col min="1" max="1" width="5.33203125" customWidth="1"/>
    <col min="2" max="2" width="13.33203125" customWidth="1"/>
    <col min="3" max="3" width="23.33203125" customWidth="1"/>
    <col min="4" max="15" width="13.33203125" customWidth="1"/>
    <col min="16" max="16" width="30.33203125" customWidth="1"/>
  </cols>
  <sheetData>
    <row r="1" spans="2:16" ht="1.5" customHeight="1" x14ac:dyDescent="0.3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2:16" ht="1.5" customHeight="1" x14ac:dyDescent="0.3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2:16" ht="1.5" customHeight="1" x14ac:dyDescent="0.3">
      <c r="B3" s="1"/>
      <c r="C3" s="49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2:16" x14ac:dyDescent="0.3">
      <c r="B4" s="1"/>
      <c r="C4" s="49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2:16" x14ac:dyDescent="0.3">
      <c r="B5" s="1"/>
      <c r="C5" s="49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2:16" ht="21" x14ac:dyDescent="0.4">
      <c r="B6" s="1"/>
      <c r="C6" s="49"/>
      <c r="D6" s="55" t="s">
        <v>15</v>
      </c>
      <c r="E6" s="51">
        <v>2022</v>
      </c>
      <c r="F6" s="7"/>
      <c r="H6" s="7"/>
      <c r="I6" s="7"/>
      <c r="J6" s="7"/>
      <c r="K6" s="7"/>
      <c r="L6" s="7"/>
      <c r="M6" s="1"/>
      <c r="N6" s="1"/>
      <c r="O6" s="1"/>
    </row>
    <row r="7" spans="2:16" ht="21" x14ac:dyDescent="0.4">
      <c r="B7" s="1"/>
      <c r="C7" s="54"/>
      <c r="D7" s="55" t="s">
        <v>32</v>
      </c>
      <c r="E7" s="51" t="str">
        <f>RIGHT("202212",2)</f>
        <v>12</v>
      </c>
      <c r="F7" s="1"/>
      <c r="G7" s="11"/>
      <c r="H7" s="11"/>
      <c r="I7" s="1"/>
      <c r="J7" s="1"/>
      <c r="K7" s="1"/>
      <c r="L7" s="1"/>
      <c r="M7" s="1"/>
      <c r="N7" s="1"/>
      <c r="O7" s="1"/>
    </row>
    <row r="8" spans="2:16" ht="22.8" x14ac:dyDescent="0.4">
      <c r="B8" s="1"/>
      <c r="C8" s="1"/>
      <c r="D8" s="4"/>
      <c r="E8" s="1"/>
      <c r="F8" s="29"/>
      <c r="G8" s="58"/>
      <c r="H8" s="41"/>
      <c r="I8" s="4"/>
      <c r="J8" s="4"/>
      <c r="K8" s="4"/>
      <c r="L8" s="4"/>
      <c r="M8" s="4"/>
      <c r="N8" s="4"/>
      <c r="O8" s="1"/>
    </row>
    <row r="9" spans="2:16" ht="15.6" x14ac:dyDescent="0.3">
      <c r="B9" s="1"/>
      <c r="C9" s="1"/>
      <c r="D9" s="4"/>
      <c r="E9" s="11"/>
      <c r="F9" s="29"/>
      <c r="G9" s="29"/>
      <c r="H9" s="11"/>
      <c r="I9" s="4"/>
      <c r="J9" s="4"/>
      <c r="K9" s="4"/>
      <c r="L9" s="4"/>
      <c r="M9" s="4"/>
      <c r="N9" s="4"/>
      <c r="O9" s="1"/>
    </row>
    <row r="10" spans="2:16" ht="15" customHeight="1" x14ac:dyDescent="0.4">
      <c r="B10" s="1"/>
      <c r="C10" s="20"/>
      <c r="D10" s="20"/>
      <c r="E10" s="20"/>
      <c r="F10" s="1"/>
      <c r="I10" s="4"/>
      <c r="J10" s="4"/>
      <c r="K10" s="4"/>
      <c r="L10" s="4"/>
      <c r="M10" s="4"/>
      <c r="N10" s="4"/>
      <c r="O10" s="1"/>
    </row>
    <row r="11" spans="2:16" ht="22.8" x14ac:dyDescent="0.4">
      <c r="B11" s="1"/>
      <c r="C11" s="20"/>
      <c r="D11" s="30"/>
      <c r="E11" s="30"/>
      <c r="F11" s="3"/>
      <c r="G11" s="3"/>
      <c r="H11" s="3"/>
      <c r="I11" s="3"/>
      <c r="J11" s="3"/>
      <c r="K11" s="3"/>
      <c r="L11" s="3"/>
      <c r="M11" s="3"/>
      <c r="N11" s="3"/>
      <c r="O11" s="53"/>
    </row>
    <row r="12" spans="2:16" ht="17.399999999999999" x14ac:dyDescent="0.3">
      <c r="B12" s="43"/>
      <c r="C12" s="47"/>
      <c r="D12" s="73" t="s">
        <v>0</v>
      </c>
      <c r="E12" s="74"/>
      <c r="F12" s="74"/>
      <c r="G12" s="75"/>
      <c r="H12" s="73" t="s">
        <v>65</v>
      </c>
      <c r="I12" s="74"/>
      <c r="J12" s="74"/>
      <c r="K12" s="75"/>
      <c r="L12" s="73" t="s">
        <v>1</v>
      </c>
      <c r="M12" s="74"/>
      <c r="N12" s="74"/>
      <c r="O12" s="75"/>
      <c r="P12" s="56"/>
    </row>
    <row r="13" spans="2:16" x14ac:dyDescent="0.3">
      <c r="B13" s="52"/>
      <c r="C13" s="46"/>
      <c r="D13" s="76" t="s">
        <v>68</v>
      </c>
      <c r="E13" s="77"/>
      <c r="F13" s="32" t="s">
        <v>11</v>
      </c>
      <c r="G13" s="9"/>
      <c r="H13" s="76" t="s">
        <v>68</v>
      </c>
      <c r="I13" s="77"/>
      <c r="J13" s="32" t="s">
        <v>11</v>
      </c>
      <c r="K13" s="9"/>
      <c r="L13" s="76" t="s">
        <v>68</v>
      </c>
      <c r="M13" s="77"/>
      <c r="N13" s="46"/>
      <c r="O13" s="9"/>
      <c r="P13" s="9"/>
    </row>
    <row r="14" spans="2:16" x14ac:dyDescent="0.3">
      <c r="B14" s="52"/>
      <c r="C14" s="9"/>
      <c r="D14" s="2" t="s">
        <v>51</v>
      </c>
      <c r="E14" s="2" t="s">
        <v>46</v>
      </c>
      <c r="F14" s="2" t="s">
        <v>16</v>
      </c>
      <c r="G14" s="2" t="s">
        <v>21</v>
      </c>
      <c r="H14" s="2" t="s">
        <v>51</v>
      </c>
      <c r="I14" s="2" t="s">
        <v>46</v>
      </c>
      <c r="J14" s="2" t="s">
        <v>16</v>
      </c>
      <c r="K14" s="2" t="s">
        <v>21</v>
      </c>
      <c r="L14" s="2" t="s">
        <v>51</v>
      </c>
      <c r="M14" s="2" t="s">
        <v>46</v>
      </c>
      <c r="N14" s="2" t="s">
        <v>16</v>
      </c>
      <c r="O14" s="2" t="s">
        <v>21</v>
      </c>
      <c r="P14" s="2"/>
    </row>
    <row r="15" spans="2:16" x14ac:dyDescent="0.3">
      <c r="B15" s="1"/>
      <c r="C15" s="44"/>
      <c r="D15" s="1"/>
      <c r="E15" s="1"/>
      <c r="F15" s="1"/>
      <c r="G15" s="15"/>
      <c r="H15" s="1"/>
      <c r="I15" s="1"/>
      <c r="J15" s="1"/>
      <c r="K15" s="15"/>
      <c r="L15" s="1"/>
      <c r="M15" s="1"/>
      <c r="N15" s="1"/>
      <c r="O15" s="15"/>
      <c r="P15" s="15"/>
    </row>
    <row r="16" spans="2:16" x14ac:dyDescent="0.3">
      <c r="B16" s="37"/>
      <c r="C16" s="37" t="s">
        <v>6</v>
      </c>
      <c r="D16" s="10">
        <f t="shared" ref="D16:K16" si="0">SUM(0)</f>
        <v>0</v>
      </c>
      <c r="E16" s="17">
        <f t="shared" si="0"/>
        <v>0</v>
      </c>
      <c r="F16" s="17">
        <f t="shared" si="0"/>
        <v>0</v>
      </c>
      <c r="G16" s="16">
        <f t="shared" si="0"/>
        <v>0</v>
      </c>
      <c r="H16" s="10">
        <f t="shared" si="0"/>
        <v>0</v>
      </c>
      <c r="I16" s="17">
        <f t="shared" si="0"/>
        <v>0</v>
      </c>
      <c r="J16" s="17">
        <f t="shared" si="0"/>
        <v>0</v>
      </c>
      <c r="K16" s="16">
        <f t="shared" si="0"/>
        <v>0</v>
      </c>
      <c r="L16" s="10">
        <f t="shared" ref="L16:O16" si="1">D16+H16</f>
        <v>0</v>
      </c>
      <c r="M16" s="10">
        <f t="shared" si="1"/>
        <v>0</v>
      </c>
      <c r="N16" s="10">
        <f t="shared" si="1"/>
        <v>0</v>
      </c>
      <c r="O16" s="16">
        <f t="shared" si="1"/>
        <v>0</v>
      </c>
      <c r="P16" s="16"/>
    </row>
    <row r="17" spans="1:16" x14ac:dyDescent="0.3">
      <c r="A17" s="1"/>
      <c r="B17" s="33"/>
      <c r="C17" s="33"/>
      <c r="D17" s="22"/>
      <c r="E17" s="5"/>
      <c r="F17" s="5"/>
      <c r="G17" s="12"/>
      <c r="H17" s="22"/>
      <c r="I17" s="5"/>
      <c r="J17" s="5"/>
      <c r="K17" s="12"/>
      <c r="L17" s="22"/>
      <c r="M17" s="5"/>
      <c r="N17" s="5"/>
      <c r="O17" s="12"/>
      <c r="P17" s="12"/>
    </row>
    <row r="18" spans="1:16" x14ac:dyDescent="0.3">
      <c r="A18" s="1"/>
      <c r="B18" s="36" t="s">
        <v>3</v>
      </c>
      <c r="C18" s="36" t="s">
        <v>28</v>
      </c>
      <c r="D18" s="35"/>
      <c r="E18" s="19"/>
      <c r="F18" s="19"/>
      <c r="G18" s="24"/>
      <c r="H18" s="35"/>
      <c r="I18" s="19"/>
      <c r="J18" s="19"/>
      <c r="K18" s="24"/>
      <c r="L18" s="35"/>
      <c r="M18" s="19"/>
      <c r="N18" s="19"/>
      <c r="O18" s="24"/>
      <c r="P18" s="24"/>
    </row>
    <row r="19" spans="1:16" x14ac:dyDescent="0.3">
      <c r="A19" s="48"/>
      <c r="B19" s="34"/>
      <c r="C19" s="34"/>
      <c r="D19" s="21"/>
      <c r="E19" s="8"/>
      <c r="F19" s="8"/>
      <c r="G19" s="14"/>
      <c r="H19" s="21"/>
      <c r="I19" s="8"/>
      <c r="J19" s="8"/>
      <c r="K19" s="14"/>
      <c r="L19" s="21"/>
      <c r="M19" s="8"/>
      <c r="N19" s="8"/>
      <c r="O19" s="14"/>
      <c r="P19" s="14"/>
    </row>
    <row r="20" spans="1:16" x14ac:dyDescent="0.3">
      <c r="A20" s="48"/>
      <c r="B20" s="38"/>
      <c r="C20" s="38"/>
      <c r="D20" s="23"/>
      <c r="E20" s="6"/>
      <c r="F20" s="6"/>
      <c r="G20" s="13"/>
      <c r="H20" s="23"/>
      <c r="I20" s="6"/>
      <c r="J20" s="6"/>
      <c r="K20" s="13"/>
      <c r="L20" s="23"/>
      <c r="M20" s="6"/>
      <c r="N20" s="6"/>
      <c r="O20" s="13"/>
      <c r="P20" s="13"/>
    </row>
    <row r="21" spans="1:16" ht="15" thickBot="1" x14ac:dyDescent="0.35">
      <c r="A21" s="50"/>
      <c r="B21" s="31"/>
      <c r="C21" s="31" t="s">
        <v>6</v>
      </c>
      <c r="D21" s="39">
        <f t="shared" ref="D21:K21" si="2">SUM(0)</f>
        <v>0</v>
      </c>
      <c r="E21" s="28">
        <f t="shared" si="2"/>
        <v>0</v>
      </c>
      <c r="F21" s="28">
        <f t="shared" si="2"/>
        <v>0</v>
      </c>
      <c r="G21" s="27">
        <f t="shared" si="2"/>
        <v>0</v>
      </c>
      <c r="H21" s="39">
        <f t="shared" si="2"/>
        <v>0</v>
      </c>
      <c r="I21" s="28">
        <f t="shared" si="2"/>
        <v>0</v>
      </c>
      <c r="J21" s="40">
        <f t="shared" si="2"/>
        <v>0</v>
      </c>
      <c r="K21" s="27">
        <f t="shared" si="2"/>
        <v>0</v>
      </c>
      <c r="L21" s="25">
        <f t="shared" ref="L21:O21" si="3">D21+H21</f>
        <v>0</v>
      </c>
      <c r="M21" s="25">
        <f t="shared" si="3"/>
        <v>0</v>
      </c>
      <c r="N21" s="25">
        <f t="shared" si="3"/>
        <v>0</v>
      </c>
      <c r="O21" s="27">
        <f t="shared" si="3"/>
        <v>0</v>
      </c>
      <c r="P21" s="57"/>
    </row>
    <row r="22" spans="1:16" ht="15" thickTop="1" x14ac:dyDescent="0.3"/>
  </sheetData>
  <mergeCells count="6">
    <mergeCell ref="D12:G12"/>
    <mergeCell ref="H12:K12"/>
    <mergeCell ref="L12:O12"/>
    <mergeCell ref="D13:E13"/>
    <mergeCell ref="H13:I13"/>
    <mergeCell ref="L13:M13"/>
  </mergeCells>
  <pageMargins left="0.7" right="0.7" top="0.75" bottom="0.75" header="0.3" footer="0.3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P23"/>
  <sheetViews>
    <sheetView workbookViewId="0"/>
  </sheetViews>
  <sheetFormatPr baseColWidth="10" defaultColWidth="9.109375" defaultRowHeight="14.4" x14ac:dyDescent="0.3"/>
  <cols>
    <col min="1" max="1" width="5.33203125" customWidth="1"/>
    <col min="2" max="2" width="13.33203125" customWidth="1"/>
    <col min="3" max="3" width="23.33203125" customWidth="1"/>
    <col min="4" max="15" width="13.33203125" customWidth="1"/>
    <col min="16" max="16" width="30.33203125" customWidth="1"/>
  </cols>
  <sheetData>
    <row r="1" spans="2:16" ht="1.5" customHeight="1" x14ac:dyDescent="0.3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2:16" ht="1.5" customHeight="1" x14ac:dyDescent="0.3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2:16" ht="1.5" customHeight="1" x14ac:dyDescent="0.3">
      <c r="B3" s="1"/>
      <c r="C3" s="49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2:16" x14ac:dyDescent="0.3">
      <c r="B4" s="1"/>
      <c r="C4" s="49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2:16" x14ac:dyDescent="0.3">
      <c r="B5" s="1"/>
      <c r="C5" s="49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2:16" ht="21" x14ac:dyDescent="0.4">
      <c r="B6" s="1"/>
      <c r="C6" s="49"/>
      <c r="D6" s="55" t="s">
        <v>15</v>
      </c>
      <c r="E6" s="51" t="e">
        <f ca="1">_xll.OneStop.ReportPlayer.OSRFunctions.OSRGet("DimPeriod","Year")</f>
        <v>#NAME?</v>
      </c>
      <c r="F6" s="7" t="e">
        <f ca="1">_xll.OneStop.ReportPlayer.OSRFunctions.OSRGet("DimEntity","EntityName")</f>
        <v>#NAME?</v>
      </c>
      <c r="H6" s="7"/>
      <c r="I6" s="7"/>
      <c r="J6" s="7"/>
      <c r="K6" s="7"/>
      <c r="L6" s="7"/>
      <c r="M6" s="1"/>
      <c r="N6" s="1"/>
      <c r="O6" s="1"/>
    </row>
    <row r="7" spans="2:16" ht="21" x14ac:dyDescent="0.4">
      <c r="B7" s="1"/>
      <c r="C7" s="54"/>
      <c r="D7" s="55" t="s">
        <v>32</v>
      </c>
      <c r="E7" s="51" t="e">
        <f ca="1">RIGHT(_xll.OneStop.ReportPlayer.OSRFunctions.OSRPar("Period"),2)</f>
        <v>#NAME?</v>
      </c>
      <c r="F7" s="1"/>
      <c r="G7" s="11"/>
      <c r="H7" s="11"/>
      <c r="I7" s="1"/>
      <c r="J7" s="1"/>
      <c r="K7" s="1"/>
      <c r="L7" s="1"/>
      <c r="M7" s="1"/>
      <c r="N7" s="1"/>
      <c r="O7" s="1"/>
    </row>
    <row r="8" spans="2:16" ht="22.8" x14ac:dyDescent="0.4">
      <c r="B8" s="1"/>
      <c r="C8" s="1"/>
      <c r="D8" s="4"/>
      <c r="E8" s="1"/>
      <c r="F8" s="29"/>
      <c r="G8" s="41" t="e">
        <f ca="1">_xll.OneStop.ReportPlayer.OSRFunctions.OSRGet("Seg1","SegValue")</f>
        <v>#NAME?</v>
      </c>
      <c r="H8" s="41" t="e">
        <f ca="1">_xll.OneStop.ReportPlayer.OSRFunctions.OSRGet("Seg1","SegValue Description")</f>
        <v>#NAME?</v>
      </c>
      <c r="I8" s="4"/>
      <c r="J8" s="4"/>
      <c r="K8" s="4"/>
      <c r="L8" s="4"/>
      <c r="M8" s="4"/>
      <c r="N8" s="4"/>
      <c r="O8" s="1"/>
    </row>
    <row r="9" spans="2:16" ht="15.6" x14ac:dyDescent="0.3">
      <c r="B9" s="1"/>
      <c r="C9" s="1"/>
      <c r="D9" s="4"/>
      <c r="E9" s="11"/>
      <c r="F9" s="29"/>
      <c r="G9" s="29"/>
      <c r="H9" s="11"/>
      <c r="I9" s="4"/>
      <c r="J9" s="4"/>
      <c r="K9" s="4"/>
      <c r="L9" s="4"/>
      <c r="M9" s="4"/>
      <c r="N9" s="4"/>
      <c r="O9" s="1"/>
    </row>
    <row r="10" spans="2:16" ht="15" customHeight="1" x14ac:dyDescent="0.4">
      <c r="B10" s="1"/>
      <c r="C10" s="20"/>
      <c r="D10" s="20"/>
      <c r="E10" s="20"/>
      <c r="F10" s="1"/>
      <c r="I10" s="4"/>
      <c r="J10" s="4"/>
      <c r="K10" s="4"/>
      <c r="L10" s="4"/>
      <c r="M10" s="4"/>
      <c r="N10" s="4"/>
      <c r="O10" s="1"/>
    </row>
    <row r="11" spans="2:16" ht="22.8" x14ac:dyDescent="0.4">
      <c r="B11" s="1"/>
      <c r="C11" s="20"/>
      <c r="D11" s="30"/>
      <c r="E11" s="30"/>
      <c r="F11" s="3"/>
      <c r="G11" s="3"/>
      <c r="H11" s="3"/>
      <c r="I11" s="3"/>
      <c r="J11" s="3"/>
      <c r="K11" s="3"/>
      <c r="L11" s="3"/>
      <c r="M11" s="3"/>
      <c r="N11" s="3"/>
      <c r="O11" s="53"/>
    </row>
    <row r="12" spans="2:16" ht="17.399999999999999" x14ac:dyDescent="0.3">
      <c r="B12" s="43"/>
      <c r="C12" s="47"/>
      <c r="D12" s="73" t="s">
        <v>0</v>
      </c>
      <c r="E12" s="74"/>
      <c r="F12" s="74"/>
      <c r="G12" s="75"/>
      <c r="H12" s="73" t="s">
        <v>65</v>
      </c>
      <c r="I12" s="74"/>
      <c r="J12" s="74"/>
      <c r="K12" s="75"/>
      <c r="L12" s="73" t="s">
        <v>1</v>
      </c>
      <c r="M12" s="74"/>
      <c r="N12" s="74"/>
      <c r="O12" s="75"/>
      <c r="P12" s="56"/>
    </row>
    <row r="13" spans="2:16" x14ac:dyDescent="0.3">
      <c r="B13" s="52"/>
      <c r="C13" s="46"/>
      <c r="D13" s="76" t="s">
        <v>68</v>
      </c>
      <c r="E13" s="77"/>
      <c r="F13" s="32" t="s">
        <v>11</v>
      </c>
      <c r="G13" s="9"/>
      <c r="H13" s="76" t="s">
        <v>68</v>
      </c>
      <c r="I13" s="77"/>
      <c r="J13" s="32" t="s">
        <v>11</v>
      </c>
      <c r="K13" s="9"/>
      <c r="L13" s="76" t="s">
        <v>68</v>
      </c>
      <c r="M13" s="77"/>
      <c r="N13" s="46"/>
      <c r="O13" s="9"/>
      <c r="P13" s="9"/>
    </row>
    <row r="14" spans="2:16" x14ac:dyDescent="0.3">
      <c r="B14" s="52"/>
      <c r="C14" s="9"/>
      <c r="D14" s="2" t="s">
        <v>51</v>
      </c>
      <c r="E14" s="2" t="s">
        <v>46</v>
      </c>
      <c r="F14" s="2" t="s">
        <v>16</v>
      </c>
      <c r="G14" s="2" t="s">
        <v>21</v>
      </c>
      <c r="H14" s="2" t="s">
        <v>51</v>
      </c>
      <c r="I14" s="2" t="s">
        <v>46</v>
      </c>
      <c r="J14" s="2" t="s">
        <v>16</v>
      </c>
      <c r="K14" s="2" t="s">
        <v>21</v>
      </c>
      <c r="L14" s="2" t="s">
        <v>51</v>
      </c>
      <c r="M14" s="2" t="s">
        <v>46</v>
      </c>
      <c r="N14" s="2" t="s">
        <v>16</v>
      </c>
      <c r="O14" s="2" t="s">
        <v>21</v>
      </c>
      <c r="P14" s="2"/>
    </row>
    <row r="15" spans="2:16" x14ac:dyDescent="0.3">
      <c r="B15" s="1"/>
      <c r="C15" s="44"/>
      <c r="D15" s="1"/>
      <c r="E15" s="1"/>
      <c r="F15" s="1"/>
      <c r="G15" s="15"/>
      <c r="H15" s="1"/>
      <c r="I15" s="1"/>
      <c r="J15" s="1"/>
      <c r="K15" s="15"/>
      <c r="L15" s="1"/>
      <c r="M15" s="1"/>
      <c r="N15" s="1"/>
      <c r="O15" s="15"/>
      <c r="P15" s="15"/>
    </row>
    <row r="16" spans="2:16" x14ac:dyDescent="0.3">
      <c r="B16" s="37"/>
      <c r="C16" s="37" t="s">
        <v>6</v>
      </c>
      <c r="D16" s="10" t="e">
        <f ca="1">SUM(_xll.OneStop.ReportPlayer.OSRFunctions.OSRRef(D19))</f>
        <v>#NAME?</v>
      </c>
      <c r="E16" s="17" t="e">
        <f ca="1">SUM(_xll.OneStop.ReportPlayer.OSRFunctions.OSRRef(E19))</f>
        <v>#NAME?</v>
      </c>
      <c r="F16" s="17" t="e">
        <f ca="1">SUM(_xll.OneStop.ReportPlayer.OSRFunctions.OSRRef(F19))</f>
        <v>#NAME?</v>
      </c>
      <c r="G16" s="16" t="e">
        <f ca="1">SUM(_xll.OneStop.ReportPlayer.OSRFunctions.OSRRef(G19))</f>
        <v>#NAME?</v>
      </c>
      <c r="H16" s="10" t="e">
        <f ca="1">SUM(_xll.OneStop.ReportPlayer.OSRFunctions.OSRRef(H19))</f>
        <v>#NAME?</v>
      </c>
      <c r="I16" s="17" t="e">
        <f ca="1">SUM(_xll.OneStop.ReportPlayer.OSRFunctions.OSRRef(I19))</f>
        <v>#NAME?</v>
      </c>
      <c r="J16" s="17" t="e">
        <f ca="1">SUM(_xll.OneStop.ReportPlayer.OSRFunctions.OSRRef(J19))</f>
        <v>#NAME?</v>
      </c>
      <c r="K16" s="16" t="e">
        <f ca="1">SUM(_xll.OneStop.ReportPlayer.OSRFunctions.OSRRef(K19))</f>
        <v>#NAME?</v>
      </c>
      <c r="L16" s="10" t="e">
        <f t="shared" ref="L16:O16" ca="1" si="0">D16+H16</f>
        <v>#NAME?</v>
      </c>
      <c r="M16" s="10" t="e">
        <f t="shared" ca="1" si="0"/>
        <v>#NAME?</v>
      </c>
      <c r="N16" s="10" t="e">
        <f t="shared" ca="1" si="0"/>
        <v>#NAME?</v>
      </c>
      <c r="O16" s="16" t="e">
        <f t="shared" ca="1" si="0"/>
        <v>#NAME?</v>
      </c>
      <c r="P16" s="16"/>
    </row>
    <row r="17" spans="1:16" x14ac:dyDescent="0.3">
      <c r="A17" s="1"/>
      <c r="B17" s="33"/>
      <c r="C17" s="33"/>
      <c r="D17" s="22"/>
      <c r="E17" s="5"/>
      <c r="F17" s="5"/>
      <c r="G17" s="12"/>
      <c r="H17" s="22"/>
      <c r="I17" s="5"/>
      <c r="J17" s="5"/>
      <c r="K17" s="12"/>
      <c r="L17" s="22"/>
      <c r="M17" s="5"/>
      <c r="N17" s="5"/>
      <c r="O17" s="12"/>
      <c r="P17" s="12"/>
    </row>
    <row r="18" spans="1:16" x14ac:dyDescent="0.3">
      <c r="A18" s="1"/>
      <c r="B18" s="36" t="s">
        <v>3</v>
      </c>
      <c r="C18" s="36" t="s">
        <v>28</v>
      </c>
      <c r="D18" s="35"/>
      <c r="E18" s="19"/>
      <c r="F18" s="19"/>
      <c r="G18" s="24"/>
      <c r="H18" s="35"/>
      <c r="I18" s="19"/>
      <c r="J18" s="19"/>
      <c r="K18" s="24"/>
      <c r="L18" s="35"/>
      <c r="M18" s="19"/>
      <c r="N18" s="19"/>
      <c r="O18" s="24"/>
      <c r="P18" s="24"/>
    </row>
    <row r="19" spans="1:16" x14ac:dyDescent="0.3">
      <c r="B19" s="34" t="e">
        <f ca="1">_xll.OneStop.ReportPlayer.OSRFunctions.OSRGet("Seg2","SegValue")</f>
        <v>#NAME?</v>
      </c>
      <c r="C19" s="34" t="e">
        <f ca="1">_xll.OneStop.ReportPlayer.OSRFunctions.OSRGet("Seg2","SegValue Description")</f>
        <v>#NAME?</v>
      </c>
      <c r="D19" s="18" t="e">
        <f ca="1">_xll.OneStop.ReportPlayer.OSRFunctions.OSRGet("FactJournalTransactionLine","Amount")*(1)</f>
        <v>#NAME?</v>
      </c>
      <c r="E19" s="26" t="e">
        <f ca="1">_xll.OneStop.ReportPlayer.OSRFunctions.OSRGet("FactGLBudget","BudgetAmount")*(-1)</f>
        <v>#NAME?</v>
      </c>
      <c r="F19" s="26" t="e">
        <f ca="1">_xll.OneStop.ReportPlayer.OSRFunctions.OSRGet("FactGLBudget","BudgetAmount")*(-1)</f>
        <v>#NAME?</v>
      </c>
      <c r="G19" s="42" t="e">
        <f ca="1">IF(_xll.OneStop.ReportPlayer.OSRFunctions.OSRGet("FactBudgetTrans","BudgetAmount")=0,_xll.OneStop.ReportPlayer.OSRFunctions.OSRRef(F19),_xll.OneStop.ReportPlayer.OSRFunctions.OSRGet("FactBudgetTrans","BudgetAmount"))</f>
        <v>#NAME?</v>
      </c>
      <c r="H19" s="18" t="e">
        <f ca="1">_xll.OneStop.ReportPlayer.OSRFunctions.OSRGet("FactJournalTransactionLine","Amount")*1</f>
        <v>#NAME?</v>
      </c>
      <c r="I19" s="26" t="e">
        <f ca="1">_xll.OneStop.ReportPlayer.OSRFunctions.OSRGet("FactGLBudget","BudgetAmount")*1</f>
        <v>#NAME?</v>
      </c>
      <c r="J19" s="26" t="e">
        <f ca="1">_xll.OneStop.ReportPlayer.OSRFunctions.OSRGet("FactGLBudget","BudgetAmount")*1</f>
        <v>#NAME?</v>
      </c>
      <c r="K19" s="42" t="e">
        <f ca="1">IF(_xll.OneStop.ReportPlayer.OSRFunctions.OSRGet("FactBudgetTrans","BudgetAmount")=0,_xll.OneStop.ReportPlayer.OSRFunctions.OSRRef(J19),_xll.OneStop.ReportPlayer.OSRFunctions.OSRGet("FactBudgetTrans","BudgetAmount"))</f>
        <v>#NAME?</v>
      </c>
      <c r="L19" s="18" t="e">
        <f t="shared" ref="L19:O19" ca="1" si="1">D19+H19</f>
        <v>#NAME?</v>
      </c>
      <c r="M19" s="18" t="e">
        <f t="shared" ca="1" si="1"/>
        <v>#NAME?</v>
      </c>
      <c r="N19" s="18" t="e">
        <f t="shared" ca="1" si="1"/>
        <v>#NAME?</v>
      </c>
      <c r="O19" s="42" t="e">
        <f t="shared" ca="1" si="1"/>
        <v>#NAME?</v>
      </c>
      <c r="P19" s="72" t="e">
        <f ca="1">_xll.OneStop.ReportPlayer.OSRFunctions.OSRGet("FactBudgetTrans","text")</f>
        <v>#NAME?</v>
      </c>
    </row>
    <row r="20" spans="1:16" x14ac:dyDescent="0.3">
      <c r="A20" s="48"/>
      <c r="B20" s="34"/>
      <c r="C20" s="34"/>
      <c r="D20" s="21"/>
      <c r="E20" s="8"/>
      <c r="F20" s="8"/>
      <c r="G20" s="14"/>
      <c r="H20" s="21"/>
      <c r="I20" s="8"/>
      <c r="J20" s="8"/>
      <c r="K20" s="14"/>
      <c r="L20" s="21"/>
      <c r="M20" s="8"/>
      <c r="N20" s="8"/>
      <c r="O20" s="14"/>
      <c r="P20" s="14"/>
    </row>
    <row r="21" spans="1:16" x14ac:dyDescent="0.3">
      <c r="A21" s="48"/>
      <c r="B21" s="38"/>
      <c r="C21" s="38"/>
      <c r="D21" s="23"/>
      <c r="E21" s="6"/>
      <c r="F21" s="6"/>
      <c r="G21" s="13"/>
      <c r="H21" s="23"/>
      <c r="I21" s="6"/>
      <c r="J21" s="6"/>
      <c r="K21" s="13"/>
      <c r="L21" s="23"/>
      <c r="M21" s="6"/>
      <c r="N21" s="6"/>
      <c r="O21" s="13"/>
      <c r="P21" s="13"/>
    </row>
    <row r="22" spans="1:16" ht="15" thickBot="1" x14ac:dyDescent="0.35">
      <c r="A22" s="50"/>
      <c r="B22" s="31"/>
      <c r="C22" s="31" t="s">
        <v>6</v>
      </c>
      <c r="D22" s="39" t="e">
        <f ca="1">SUM(_xll.OneStop.ReportPlayer.OSRFunctions.OSRRef(D19))</f>
        <v>#NAME?</v>
      </c>
      <c r="E22" s="28" t="e">
        <f ca="1">SUM(_xll.OneStop.ReportPlayer.OSRFunctions.OSRRef(E19))</f>
        <v>#NAME?</v>
      </c>
      <c r="F22" s="28" t="e">
        <f ca="1">SUM(_xll.OneStop.ReportPlayer.OSRFunctions.OSRRef(F19))</f>
        <v>#NAME?</v>
      </c>
      <c r="G22" s="27" t="e">
        <f ca="1">SUM(_xll.OneStop.ReportPlayer.OSRFunctions.OSRRef(G19))</f>
        <v>#NAME?</v>
      </c>
      <c r="H22" s="39" t="e">
        <f ca="1">SUM(_xll.OneStop.ReportPlayer.OSRFunctions.OSRRef(H19))</f>
        <v>#NAME?</v>
      </c>
      <c r="I22" s="28" t="e">
        <f ca="1">SUM(_xll.OneStop.ReportPlayer.OSRFunctions.OSRRef(I19))</f>
        <v>#NAME?</v>
      </c>
      <c r="J22" s="40" t="e">
        <f ca="1">SUM(_xll.OneStop.ReportPlayer.OSRFunctions.OSRRef(J19))</f>
        <v>#NAME?</v>
      </c>
      <c r="K22" s="27" t="e">
        <f ca="1">SUM(_xll.OneStop.ReportPlayer.OSRFunctions.OSRRef(K19))</f>
        <v>#NAME?</v>
      </c>
      <c r="L22" s="25" t="e">
        <f t="shared" ref="L22:O22" ca="1" si="2">D22+H22</f>
        <v>#NAME?</v>
      </c>
      <c r="M22" s="25" t="e">
        <f t="shared" ca="1" si="2"/>
        <v>#NAME?</v>
      </c>
      <c r="N22" s="25" t="e">
        <f t="shared" ca="1" si="2"/>
        <v>#NAME?</v>
      </c>
      <c r="O22" s="27" t="e">
        <f t="shared" ca="1" si="2"/>
        <v>#NAME?</v>
      </c>
      <c r="P22" s="57"/>
    </row>
    <row r="23" spans="1:16" ht="15" thickTop="1" x14ac:dyDescent="0.3"/>
  </sheetData>
  <mergeCells count="6">
    <mergeCell ref="D12:G12"/>
    <mergeCell ref="H12:K12"/>
    <mergeCell ref="L12:O12"/>
    <mergeCell ref="D13:E13"/>
    <mergeCell ref="H13:I13"/>
    <mergeCell ref="L13:M13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22"/>
  <sheetViews>
    <sheetView workbookViewId="0">
      <selection activeCell="G11" sqref="G11"/>
    </sheetView>
  </sheetViews>
  <sheetFormatPr baseColWidth="10" defaultColWidth="9.109375" defaultRowHeight="14.4" x14ac:dyDescent="0.3"/>
  <cols>
    <col min="1" max="1" width="10" customWidth="1"/>
    <col min="2" max="15" width="13.33203125" customWidth="1"/>
  </cols>
  <sheetData>
    <row r="1" spans="1:15" ht="3" customHeight="1" x14ac:dyDescent="0.3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ht="3" customHeight="1" x14ac:dyDescent="0.3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" customHeight="1" x14ac:dyDescent="0.3">
      <c r="B3" s="1"/>
      <c r="C3" s="49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 x14ac:dyDescent="0.3">
      <c r="B4" s="1"/>
      <c r="C4" s="49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 x14ac:dyDescent="0.3">
      <c r="B5" s="1"/>
      <c r="C5" s="49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 ht="21" x14ac:dyDescent="0.4">
      <c r="B6" s="1"/>
      <c r="C6" s="49"/>
      <c r="D6" s="55" t="s">
        <v>15</v>
      </c>
      <c r="E6" s="51" t="e">
        <f ca="1">_xll.OneStop.ReportPlayer.OSRFunctions.OSRGet("DimPeriod","Year")</f>
        <v>#NAME?</v>
      </c>
      <c r="F6" s="7" t="e">
        <f ca="1">_xll.OneStop.ReportPlayer.OSRFunctions.OSRGet("DimEntity","EntityName")</f>
        <v>#NAME?</v>
      </c>
      <c r="H6" s="7"/>
      <c r="I6" s="7"/>
      <c r="J6" s="7"/>
      <c r="K6" s="7"/>
      <c r="L6" s="7"/>
      <c r="M6" s="1"/>
      <c r="N6" s="1"/>
      <c r="O6" s="1"/>
    </row>
    <row r="7" spans="1:15" ht="21" x14ac:dyDescent="0.4">
      <c r="B7" s="1"/>
      <c r="C7" s="54"/>
      <c r="D7" s="55" t="s">
        <v>32</v>
      </c>
      <c r="E7" s="51" t="e">
        <f ca="1">RIGHT(_xll.OneStop.ReportPlayer.OSRFunctions.OSRPar("Period"),2)</f>
        <v>#NAME?</v>
      </c>
      <c r="F7" s="1"/>
      <c r="G7" s="11"/>
      <c r="H7" s="11"/>
      <c r="I7" s="1"/>
      <c r="J7" s="1"/>
      <c r="K7" s="1"/>
      <c r="L7" s="1"/>
      <c r="M7" s="1"/>
      <c r="N7" s="1"/>
      <c r="O7" s="1"/>
    </row>
    <row r="8" spans="1:15" ht="15.6" x14ac:dyDescent="0.3">
      <c r="B8" s="1"/>
      <c r="C8" s="1"/>
      <c r="D8" s="4"/>
      <c r="E8" s="1"/>
      <c r="F8" s="29"/>
      <c r="G8" s="1"/>
      <c r="H8" s="29"/>
      <c r="I8" s="4"/>
      <c r="J8" s="4"/>
      <c r="K8" s="4"/>
      <c r="L8" s="4"/>
      <c r="M8" s="4"/>
      <c r="N8" s="4"/>
      <c r="O8" s="1"/>
    </row>
    <row r="9" spans="1:15" ht="15.6" x14ac:dyDescent="0.3">
      <c r="B9" s="1"/>
      <c r="C9" s="1"/>
      <c r="D9" s="4"/>
      <c r="E9" s="11"/>
      <c r="F9" s="29"/>
      <c r="G9" s="29"/>
      <c r="H9" s="11"/>
      <c r="I9" s="4"/>
      <c r="J9" s="4"/>
      <c r="K9" s="4"/>
      <c r="L9" s="4"/>
      <c r="M9" s="4"/>
      <c r="N9" s="4"/>
      <c r="O9" s="1"/>
    </row>
    <row r="10" spans="1:15" ht="22.8" x14ac:dyDescent="0.4">
      <c r="B10" s="1"/>
      <c r="C10" s="20"/>
      <c r="D10" s="20"/>
      <c r="E10" s="20"/>
      <c r="F10" s="1"/>
      <c r="G10" s="4"/>
      <c r="H10" s="41"/>
      <c r="I10" s="4"/>
      <c r="J10" s="4"/>
      <c r="K10" s="4"/>
      <c r="L10" s="4"/>
      <c r="M10" s="4"/>
      <c r="N10" s="4"/>
      <c r="O10" s="1"/>
    </row>
    <row r="11" spans="1:15" ht="22.8" x14ac:dyDescent="0.4">
      <c r="B11" s="1"/>
      <c r="C11" s="20"/>
      <c r="D11" s="30"/>
      <c r="E11" s="30"/>
      <c r="F11" s="3"/>
      <c r="G11" s="3"/>
      <c r="H11" s="3"/>
      <c r="I11" s="3"/>
      <c r="J11" s="3"/>
      <c r="K11" s="3"/>
      <c r="L11" s="3"/>
      <c r="M11" s="3"/>
      <c r="N11" s="3"/>
      <c r="O11" s="53"/>
    </row>
    <row r="12" spans="1:15" ht="17.399999999999999" x14ac:dyDescent="0.3">
      <c r="B12" s="43"/>
      <c r="C12" s="47"/>
      <c r="D12" s="73" t="s">
        <v>0</v>
      </c>
      <c r="E12" s="74"/>
      <c r="F12" s="74"/>
      <c r="G12" s="75"/>
      <c r="H12" s="73" t="s">
        <v>65</v>
      </c>
      <c r="I12" s="74"/>
      <c r="J12" s="74"/>
      <c r="K12" s="75"/>
      <c r="L12" s="73" t="s">
        <v>1</v>
      </c>
      <c r="M12" s="74"/>
      <c r="N12" s="74"/>
      <c r="O12" s="75"/>
    </row>
    <row r="13" spans="1:15" x14ac:dyDescent="0.3">
      <c r="B13" s="52"/>
      <c r="C13" s="46"/>
      <c r="D13" s="76" t="s">
        <v>68</v>
      </c>
      <c r="E13" s="77"/>
      <c r="F13" s="32" t="s">
        <v>11</v>
      </c>
      <c r="G13" s="9"/>
      <c r="H13" s="76" t="s">
        <v>68</v>
      </c>
      <c r="I13" s="77"/>
      <c r="J13" s="32" t="s">
        <v>11</v>
      </c>
      <c r="K13" s="9"/>
      <c r="L13" s="76" t="s">
        <v>68</v>
      </c>
      <c r="M13" s="77"/>
      <c r="N13" s="46"/>
      <c r="O13" s="9"/>
    </row>
    <row r="14" spans="1:15" x14ac:dyDescent="0.3">
      <c r="B14" s="52"/>
      <c r="C14" s="9"/>
      <c r="D14" s="2" t="s">
        <v>51</v>
      </c>
      <c r="E14" s="2" t="s">
        <v>46</v>
      </c>
      <c r="F14" s="2" t="s">
        <v>16</v>
      </c>
      <c r="G14" s="2" t="s">
        <v>21</v>
      </c>
      <c r="H14" s="2" t="s">
        <v>51</v>
      </c>
      <c r="I14" s="2" t="s">
        <v>46</v>
      </c>
      <c r="J14" s="2" t="s">
        <v>16</v>
      </c>
      <c r="K14" s="2" t="s">
        <v>21</v>
      </c>
      <c r="L14" s="2" t="s">
        <v>51</v>
      </c>
      <c r="M14" s="2" t="s">
        <v>46</v>
      </c>
      <c r="N14" s="2" t="s">
        <v>16</v>
      </c>
      <c r="O14" s="2" t="s">
        <v>21</v>
      </c>
    </row>
    <row r="15" spans="1:15" x14ac:dyDescent="0.3">
      <c r="B15" s="1"/>
      <c r="C15" s="44"/>
      <c r="D15" s="1"/>
      <c r="E15" s="1"/>
      <c r="F15" s="1"/>
      <c r="G15" s="15"/>
      <c r="H15" s="1"/>
      <c r="I15" s="1"/>
      <c r="J15" s="1"/>
      <c r="K15" s="15"/>
      <c r="L15" s="1"/>
      <c r="M15" s="1"/>
      <c r="N15" s="1"/>
      <c r="O15" s="15"/>
    </row>
    <row r="16" spans="1:15" x14ac:dyDescent="0.3">
      <c r="A16" s="1"/>
      <c r="B16" s="37"/>
      <c r="C16" s="69"/>
      <c r="D16" s="66"/>
      <c r="E16" s="5"/>
      <c r="F16" s="5"/>
      <c r="G16" s="12"/>
      <c r="H16" s="22"/>
      <c r="I16" s="5"/>
      <c r="J16" s="5"/>
      <c r="K16" s="12"/>
      <c r="L16" s="22"/>
      <c r="M16" s="5"/>
      <c r="N16" s="5"/>
      <c r="O16" s="12"/>
    </row>
    <row r="17" spans="1:15" x14ac:dyDescent="0.3">
      <c r="A17" s="1"/>
      <c r="B17" s="33" t="s">
        <v>47</v>
      </c>
      <c r="C17" s="65" t="s">
        <v>2</v>
      </c>
      <c r="D17" s="68"/>
      <c r="E17" s="19"/>
      <c r="F17" s="19"/>
      <c r="G17" s="24"/>
      <c r="H17" s="35"/>
      <c r="I17" s="19"/>
      <c r="J17" s="19"/>
      <c r="K17" s="24"/>
      <c r="L17" s="35"/>
      <c r="M17" s="19"/>
      <c r="N17" s="19"/>
      <c r="O17" s="24"/>
    </row>
    <row r="18" spans="1:15" x14ac:dyDescent="0.3">
      <c r="B18" s="36" t="e">
        <f ca="1">_xll.OneStop.ReportPlayer.OSRFunctions.OSRGet("Seg1","SegValue")</f>
        <v>#NAME?</v>
      </c>
      <c r="C18" s="71" t="e">
        <f ca="1">_xll.OneStop.ReportPlayer.OSRFunctions.OSRGet("Seg1","SegValue Description")</f>
        <v>#NAME?</v>
      </c>
      <c r="D18" s="70" t="e">
        <f ca="1">_xll.OneStop.ReportPlayer.OSRFunctions.OSRGet("FactJournalTransactionLine","Amount")*1</f>
        <v>#NAME?</v>
      </c>
      <c r="E18" s="26" t="e">
        <f ca="1">_xll.OneStop.ReportPlayer.OSRFunctions.OSRGet("FactGLBudget","BudgetAmount")*(-1)</f>
        <v>#NAME?</v>
      </c>
      <c r="F18" s="26" t="e">
        <f ca="1">_xll.OneStop.ReportPlayer.OSRFunctions.OSRGet("FactGLBudget","BudgetAmount")*(-1)</f>
        <v>#NAME?</v>
      </c>
      <c r="G18" s="42" t="e">
        <f ca="1">IF(_xll.OneStop.ReportPlayer.OSRFunctions.OSRGet("FactBudgetTrans","BudgetAmount")=0,_xll.OneStop.ReportPlayer.OSRFunctions.OSRRef(F18),_xll.OneStop.ReportPlayer.OSRFunctions.OSRGet("FactBudgetTrans","BudgetAmount"))</f>
        <v>#NAME?</v>
      </c>
      <c r="H18" s="18" t="e">
        <f ca="1">_xll.OneStop.ReportPlayer.OSRFunctions.OSRGet("FactJournalTransactionLine","Amount")*1</f>
        <v>#NAME?</v>
      </c>
      <c r="I18" s="26" t="e">
        <f ca="1">_xll.OneStop.ReportPlayer.OSRFunctions.OSRGet("FactGLBudget","BudgetAmount")*1</f>
        <v>#NAME?</v>
      </c>
      <c r="J18" s="26" t="e">
        <f ca="1">_xll.OneStop.ReportPlayer.OSRFunctions.OSRGet("FactGLBudget","BudgetAmount")*1</f>
        <v>#NAME?</v>
      </c>
      <c r="K18" s="42" t="e">
        <f ca="1">IF(_xll.OneStop.ReportPlayer.OSRFunctions.OSRGet("FactBudgetTrans","BudgetAmount")=0,_xll.OneStop.ReportPlayer.OSRFunctions.OSRRef(J18),_xll.OneStop.ReportPlayer.OSRFunctions.OSRGet("FactBudgetTrans","BudgetAmount"))</f>
        <v>#NAME?</v>
      </c>
      <c r="L18" s="18" t="e">
        <f t="shared" ref="L18:O18" ca="1" si="0">D18+H18</f>
        <v>#NAME?</v>
      </c>
      <c r="M18" s="18" t="e">
        <f t="shared" ca="1" si="0"/>
        <v>#NAME?</v>
      </c>
      <c r="N18" s="18" t="e">
        <f t="shared" ca="1" si="0"/>
        <v>#NAME?</v>
      </c>
      <c r="O18" s="42" t="e">
        <f t="shared" ca="1" si="0"/>
        <v>#NAME?</v>
      </c>
    </row>
    <row r="19" spans="1:15" x14ac:dyDescent="0.3">
      <c r="A19" s="48"/>
      <c r="B19" s="34"/>
      <c r="C19" s="62"/>
      <c r="D19" s="64"/>
      <c r="E19" s="8"/>
      <c r="F19" s="8"/>
      <c r="G19" s="14"/>
      <c r="H19" s="21"/>
      <c r="I19" s="8"/>
      <c r="J19" s="8"/>
      <c r="K19" s="14"/>
      <c r="L19" s="21"/>
      <c r="M19" s="8"/>
      <c r="N19" s="8"/>
      <c r="O19" s="14"/>
    </row>
    <row r="20" spans="1:15" x14ac:dyDescent="0.3">
      <c r="A20" s="48"/>
      <c r="B20" s="34"/>
      <c r="C20" s="67"/>
      <c r="D20" s="63"/>
      <c r="E20" s="6"/>
      <c r="F20" s="6"/>
      <c r="G20" s="13"/>
      <c r="H20" s="23"/>
      <c r="I20" s="6"/>
      <c r="J20" s="6"/>
      <c r="K20" s="13"/>
      <c r="L20" s="23"/>
      <c r="M20" s="6"/>
      <c r="N20" s="6"/>
      <c r="O20" s="13"/>
    </row>
    <row r="21" spans="1:15" ht="15" thickBot="1" x14ac:dyDescent="0.35">
      <c r="A21" s="50"/>
      <c r="B21" s="31"/>
      <c r="C21" s="31" t="s">
        <v>6</v>
      </c>
      <c r="D21" s="25" t="e">
        <f ca="1">SUM(_xll.OneStop.ReportPlayer.OSRFunctions.OSRRef(D18))</f>
        <v>#NAME?</v>
      </c>
      <c r="E21" s="40" t="e">
        <f ca="1">SUM(_xll.OneStop.ReportPlayer.OSRFunctions.OSRRef(E18))</f>
        <v>#NAME?</v>
      </c>
      <c r="F21" s="40" t="e">
        <f ca="1">SUM(_xll.OneStop.ReportPlayer.OSRFunctions.OSRRef(F18))</f>
        <v>#NAME?</v>
      </c>
      <c r="G21" s="61" t="e">
        <f ca="1">SUM(_xll.OneStop.ReportPlayer.OSRFunctions.OSRRef(G18))</f>
        <v>#NAME?</v>
      </c>
      <c r="H21" s="60" t="e">
        <f ca="1">SUM(_xll.OneStop.ReportPlayer.OSRFunctions.OSRRef(H18))</f>
        <v>#NAME?</v>
      </c>
      <c r="I21" s="40" t="e">
        <f ca="1">SUM(_xll.OneStop.ReportPlayer.OSRFunctions.OSRRef(I18))</f>
        <v>#NAME?</v>
      </c>
      <c r="J21" s="40" t="e">
        <f ca="1">SUM(_xll.OneStop.ReportPlayer.OSRFunctions.OSRRef(J18))</f>
        <v>#NAME?</v>
      </c>
      <c r="K21" s="61" t="e">
        <f ca="1">SUM(_xll.OneStop.ReportPlayer.OSRFunctions.OSRRef(K18))</f>
        <v>#NAME?</v>
      </c>
      <c r="L21" s="60" t="e">
        <f t="shared" ref="L21:O21" ca="1" si="1">D21+H21</f>
        <v>#NAME?</v>
      </c>
      <c r="M21" s="60" t="e">
        <f t="shared" ca="1" si="1"/>
        <v>#NAME?</v>
      </c>
      <c r="N21" s="60" t="e">
        <f t="shared" ca="1" si="1"/>
        <v>#NAME?</v>
      </c>
      <c r="O21" s="61" t="e">
        <f t="shared" ca="1" si="1"/>
        <v>#NAME?</v>
      </c>
    </row>
    <row r="22" spans="1:15" ht="15" thickTop="1" x14ac:dyDescent="0.3"/>
  </sheetData>
  <mergeCells count="6">
    <mergeCell ref="D12:G12"/>
    <mergeCell ref="H12:K12"/>
    <mergeCell ref="L12:O12"/>
    <mergeCell ref="D13:E13"/>
    <mergeCell ref="H13:I13"/>
    <mergeCell ref="L13:M13"/>
  </mergeCells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27"/>
  <sheetViews>
    <sheetView topLeftCell="B1" workbookViewId="0">
      <selection activeCell="O10" sqref="O10"/>
    </sheetView>
  </sheetViews>
  <sheetFormatPr baseColWidth="10" defaultColWidth="9.109375" defaultRowHeight="14.4" x14ac:dyDescent="0.3"/>
  <cols>
    <col min="1" max="1" width="5.33203125" customWidth="1"/>
    <col min="2" max="2" width="13.33203125" customWidth="1"/>
    <col min="3" max="3" width="23.33203125" customWidth="1"/>
    <col min="4" max="15" width="13.33203125" customWidth="1"/>
    <col min="16" max="16" width="30.33203125" customWidth="1"/>
  </cols>
  <sheetData>
    <row r="1" spans="2:16" ht="1.5" customHeight="1" x14ac:dyDescent="0.3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2:16" ht="1.5" customHeight="1" x14ac:dyDescent="0.3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2:16" ht="1.5" customHeight="1" x14ac:dyDescent="0.3">
      <c r="B3" s="1"/>
      <c r="C3" s="49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2:16" x14ac:dyDescent="0.3">
      <c r="B4" s="1"/>
      <c r="C4" s="49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2:16" x14ac:dyDescent="0.3">
      <c r="B5" s="1"/>
      <c r="C5" s="49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2:16" ht="21" x14ac:dyDescent="0.4">
      <c r="B6" s="1"/>
      <c r="C6" s="49"/>
      <c r="D6" s="55" t="s">
        <v>15</v>
      </c>
      <c r="E6" s="51">
        <v>2022</v>
      </c>
      <c r="F6" s="7" t="s">
        <v>37</v>
      </c>
      <c r="H6" s="7"/>
      <c r="I6" s="7"/>
      <c r="J6" s="7"/>
      <c r="K6" s="7"/>
      <c r="L6" s="7"/>
      <c r="M6" s="1"/>
      <c r="N6" s="1"/>
      <c r="O6" s="1"/>
    </row>
    <row r="7" spans="2:16" ht="21" x14ac:dyDescent="0.4">
      <c r="B7" s="1"/>
      <c r="C7" s="54"/>
      <c r="D7" s="55" t="s">
        <v>32</v>
      </c>
      <c r="E7" s="51" t="str">
        <f>RIGHT("202212",2)</f>
        <v>12</v>
      </c>
      <c r="F7" s="1"/>
      <c r="G7" s="11"/>
      <c r="H7" s="11"/>
      <c r="I7" s="1"/>
      <c r="J7" s="1"/>
      <c r="K7" s="1"/>
      <c r="L7" s="1"/>
      <c r="M7" s="1"/>
      <c r="N7" s="1"/>
      <c r="O7" s="1"/>
    </row>
    <row r="8" spans="2:16" ht="22.8" x14ac:dyDescent="0.4">
      <c r="B8" s="1"/>
      <c r="C8" s="1"/>
      <c r="D8" s="4"/>
      <c r="E8" s="1"/>
      <c r="F8" s="29"/>
      <c r="G8" s="58" t="s">
        <v>70</v>
      </c>
      <c r="H8" s="41" t="s">
        <v>48</v>
      </c>
      <c r="I8" s="4"/>
      <c r="J8" s="4"/>
      <c r="K8" s="4"/>
      <c r="L8" s="4"/>
      <c r="M8" s="4"/>
      <c r="N8" s="4"/>
      <c r="O8" s="1"/>
    </row>
    <row r="9" spans="2:16" ht="15.6" x14ac:dyDescent="0.3">
      <c r="B9" s="1"/>
      <c r="C9" s="1"/>
      <c r="D9" s="4"/>
      <c r="E9" s="11"/>
      <c r="F9" s="29"/>
      <c r="G9" s="29"/>
      <c r="H9" s="11"/>
      <c r="I9" s="4"/>
      <c r="J9" s="4"/>
      <c r="K9" s="4"/>
      <c r="L9" s="4"/>
      <c r="M9" s="4"/>
      <c r="N9" s="4"/>
      <c r="O9" s="1"/>
    </row>
    <row r="10" spans="2:16" ht="15" customHeight="1" x14ac:dyDescent="0.4">
      <c r="B10" s="1"/>
      <c r="C10" s="20"/>
      <c r="D10" s="20"/>
      <c r="E10" s="20"/>
      <c r="F10" s="1"/>
      <c r="I10" s="4"/>
      <c r="J10" s="4"/>
      <c r="K10" s="4"/>
      <c r="L10" s="4"/>
      <c r="M10" s="4"/>
      <c r="N10" s="4"/>
      <c r="O10" s="1"/>
    </row>
    <row r="11" spans="2:16" ht="22.8" x14ac:dyDescent="0.4">
      <c r="B11" s="1"/>
      <c r="C11" s="20"/>
      <c r="D11" s="30"/>
      <c r="E11" s="30"/>
      <c r="F11" s="3"/>
      <c r="G11" s="3"/>
      <c r="H11" s="3"/>
      <c r="I11" s="3"/>
      <c r="J11" s="3"/>
      <c r="K11" s="3"/>
      <c r="L11" s="3"/>
      <c r="M11" s="3"/>
      <c r="N11" s="3"/>
      <c r="O11" s="53"/>
    </row>
    <row r="12" spans="2:16" ht="17.399999999999999" x14ac:dyDescent="0.3">
      <c r="B12" s="43"/>
      <c r="C12" s="47"/>
      <c r="D12" s="73" t="s">
        <v>0</v>
      </c>
      <c r="E12" s="74"/>
      <c r="F12" s="74"/>
      <c r="G12" s="75"/>
      <c r="H12" s="73" t="s">
        <v>65</v>
      </c>
      <c r="I12" s="74"/>
      <c r="J12" s="74"/>
      <c r="K12" s="75"/>
      <c r="L12" s="73" t="s">
        <v>1</v>
      </c>
      <c r="M12" s="74"/>
      <c r="N12" s="74"/>
      <c r="O12" s="75"/>
      <c r="P12" s="56"/>
    </row>
    <row r="13" spans="2:16" x14ac:dyDescent="0.3">
      <c r="B13" s="52"/>
      <c r="C13" s="46"/>
      <c r="D13" s="76" t="s">
        <v>68</v>
      </c>
      <c r="E13" s="77"/>
      <c r="F13" s="32" t="s">
        <v>11</v>
      </c>
      <c r="G13" s="9"/>
      <c r="H13" s="76" t="s">
        <v>68</v>
      </c>
      <c r="I13" s="77"/>
      <c r="J13" s="32" t="s">
        <v>11</v>
      </c>
      <c r="K13" s="9"/>
      <c r="L13" s="76" t="s">
        <v>68</v>
      </c>
      <c r="M13" s="77"/>
      <c r="N13" s="46"/>
      <c r="O13" s="9"/>
      <c r="P13" s="9"/>
    </row>
    <row r="14" spans="2:16" x14ac:dyDescent="0.3">
      <c r="B14" s="52"/>
      <c r="C14" s="9"/>
      <c r="D14" s="2" t="s">
        <v>51</v>
      </c>
      <c r="E14" s="2" t="s">
        <v>46</v>
      </c>
      <c r="F14" s="2" t="s">
        <v>16</v>
      </c>
      <c r="G14" s="2" t="s">
        <v>21</v>
      </c>
      <c r="H14" s="2" t="s">
        <v>51</v>
      </c>
      <c r="I14" s="2" t="s">
        <v>46</v>
      </c>
      <c r="J14" s="2" t="s">
        <v>16</v>
      </c>
      <c r="K14" s="2" t="s">
        <v>21</v>
      </c>
      <c r="L14" s="2" t="s">
        <v>51</v>
      </c>
      <c r="M14" s="2" t="s">
        <v>46</v>
      </c>
      <c r="N14" s="2" t="s">
        <v>16</v>
      </c>
      <c r="O14" s="2" t="s">
        <v>21</v>
      </c>
      <c r="P14" s="2"/>
    </row>
    <row r="15" spans="2:16" x14ac:dyDescent="0.3">
      <c r="B15" s="1"/>
      <c r="C15" s="44"/>
      <c r="D15" s="1"/>
      <c r="E15" s="1"/>
      <c r="F15" s="1"/>
      <c r="G15" s="15"/>
      <c r="H15" s="1"/>
      <c r="I15" s="1"/>
      <c r="J15" s="1"/>
      <c r="K15" s="15"/>
      <c r="L15" s="1"/>
      <c r="M15" s="1"/>
      <c r="N15" s="1"/>
      <c r="O15" s="15"/>
      <c r="P15" s="15"/>
    </row>
    <row r="16" spans="2:16" x14ac:dyDescent="0.3">
      <c r="B16" s="37"/>
      <c r="C16" s="37" t="s">
        <v>6</v>
      </c>
      <c r="D16" s="10">
        <f t="shared" ref="D16:K16" si="0">SUM(D19:D23)</f>
        <v>0</v>
      </c>
      <c r="E16" s="17">
        <f t="shared" si="0"/>
        <v>0</v>
      </c>
      <c r="F16" s="17">
        <f t="shared" si="0"/>
        <v>0</v>
      </c>
      <c r="G16" s="16">
        <f t="shared" si="0"/>
        <v>0</v>
      </c>
      <c r="H16" s="10">
        <f t="shared" si="0"/>
        <v>-60</v>
      </c>
      <c r="I16" s="17">
        <f t="shared" si="0"/>
        <v>0</v>
      </c>
      <c r="J16" s="17">
        <f t="shared" si="0"/>
        <v>0</v>
      </c>
      <c r="K16" s="16">
        <f t="shared" si="0"/>
        <v>0</v>
      </c>
      <c r="L16" s="10">
        <f t="shared" ref="L16:O16" si="1">D16+H16</f>
        <v>-60</v>
      </c>
      <c r="M16" s="10">
        <f t="shared" si="1"/>
        <v>0</v>
      </c>
      <c r="N16" s="10">
        <f t="shared" si="1"/>
        <v>0</v>
      </c>
      <c r="O16" s="16">
        <f t="shared" si="1"/>
        <v>0</v>
      </c>
      <c r="P16" s="16"/>
    </row>
    <row r="17" spans="1:16" x14ac:dyDescent="0.3">
      <c r="A17" s="1"/>
      <c r="B17" s="33"/>
      <c r="C17" s="33"/>
      <c r="D17" s="22"/>
      <c r="E17" s="5"/>
      <c r="F17" s="5"/>
      <c r="G17" s="12"/>
      <c r="H17" s="22"/>
      <c r="I17" s="5"/>
      <c r="J17" s="5"/>
      <c r="K17" s="12"/>
      <c r="L17" s="22"/>
      <c r="M17" s="5"/>
      <c r="N17" s="5"/>
      <c r="O17" s="12"/>
      <c r="P17" s="12"/>
    </row>
    <row r="18" spans="1:16" x14ac:dyDescent="0.3">
      <c r="A18" s="1"/>
      <c r="B18" s="36" t="s">
        <v>3</v>
      </c>
      <c r="C18" s="36" t="s">
        <v>28</v>
      </c>
      <c r="D18" s="35"/>
      <c r="E18" s="19"/>
      <c r="F18" s="19"/>
      <c r="G18" s="24"/>
      <c r="H18" s="35"/>
      <c r="I18" s="19"/>
      <c r="J18" s="19"/>
      <c r="K18" s="24"/>
      <c r="L18" s="35"/>
      <c r="M18" s="19"/>
      <c r="N18" s="19"/>
      <c r="O18" s="24"/>
      <c r="P18" s="24"/>
    </row>
    <row r="19" spans="1:16" x14ac:dyDescent="0.3">
      <c r="B19" s="34">
        <v>0</v>
      </c>
      <c r="C19" s="34" t="s">
        <v>48</v>
      </c>
      <c r="D19" s="18">
        <f t="shared" ref="D19:D23" si="2">0*(1)</f>
        <v>0</v>
      </c>
      <c r="E19" s="26">
        <f t="shared" ref="E19:F23" si="3">0*(-1)</f>
        <v>0</v>
      </c>
      <c r="F19" s="26">
        <f t="shared" si="3"/>
        <v>0</v>
      </c>
      <c r="G19" s="45">
        <f t="shared" ref="G19:G23" si="4">IF(0=0,F19,0)</f>
        <v>0</v>
      </c>
      <c r="H19" s="18">
        <f>-60*1</f>
        <v>-60</v>
      </c>
      <c r="I19" s="26">
        <f t="shared" ref="I19:J23" si="5">0*1</f>
        <v>0</v>
      </c>
      <c r="J19" s="26">
        <f t="shared" si="5"/>
        <v>0</v>
      </c>
      <c r="K19" s="45">
        <f t="shared" ref="K19:K23" si="6">IF(0=0,J19,0)</f>
        <v>0</v>
      </c>
      <c r="L19" s="18">
        <f t="shared" ref="L19:O23" si="7">D19+H19</f>
        <v>-60</v>
      </c>
      <c r="M19" s="18">
        <f t="shared" si="7"/>
        <v>0</v>
      </c>
      <c r="N19" s="18">
        <f t="shared" si="7"/>
        <v>0</v>
      </c>
      <c r="O19" s="42">
        <f t="shared" si="7"/>
        <v>0</v>
      </c>
      <c r="P19" s="59"/>
    </row>
    <row r="20" spans="1:16" x14ac:dyDescent="0.3">
      <c r="B20" s="34">
        <v>30100</v>
      </c>
      <c r="C20" s="34" t="s">
        <v>71</v>
      </c>
      <c r="D20" s="18">
        <f t="shared" si="2"/>
        <v>0</v>
      </c>
      <c r="E20" s="26">
        <f t="shared" si="3"/>
        <v>0</v>
      </c>
      <c r="F20" s="26">
        <f t="shared" si="3"/>
        <v>0</v>
      </c>
      <c r="G20" s="45">
        <f t="shared" si="4"/>
        <v>0</v>
      </c>
      <c r="H20" s="18">
        <f t="shared" ref="H20:H23" si="8">0*1</f>
        <v>0</v>
      </c>
      <c r="I20" s="26">
        <f t="shared" si="5"/>
        <v>0</v>
      </c>
      <c r="J20" s="26">
        <f t="shared" si="5"/>
        <v>0</v>
      </c>
      <c r="K20" s="45">
        <f t="shared" si="6"/>
        <v>0</v>
      </c>
      <c r="L20" s="18">
        <f t="shared" si="7"/>
        <v>0</v>
      </c>
      <c r="M20" s="18">
        <f t="shared" si="7"/>
        <v>0</v>
      </c>
      <c r="N20" s="18">
        <f t="shared" si="7"/>
        <v>0</v>
      </c>
      <c r="O20" s="42">
        <f t="shared" si="7"/>
        <v>0</v>
      </c>
      <c r="P20" s="59"/>
    </row>
    <row r="21" spans="1:16" x14ac:dyDescent="0.3">
      <c r="B21" s="34">
        <v>70001</v>
      </c>
      <c r="C21" s="34" t="s">
        <v>29</v>
      </c>
      <c r="D21" s="18">
        <f t="shared" si="2"/>
        <v>0</v>
      </c>
      <c r="E21" s="26">
        <f t="shared" si="3"/>
        <v>0</v>
      </c>
      <c r="F21" s="26">
        <f t="shared" si="3"/>
        <v>0</v>
      </c>
      <c r="G21" s="45">
        <f t="shared" si="4"/>
        <v>0</v>
      </c>
      <c r="H21" s="18">
        <f t="shared" si="8"/>
        <v>0</v>
      </c>
      <c r="I21" s="26">
        <f t="shared" si="5"/>
        <v>0</v>
      </c>
      <c r="J21" s="26">
        <f t="shared" si="5"/>
        <v>0</v>
      </c>
      <c r="K21" s="45">
        <f t="shared" si="6"/>
        <v>0</v>
      </c>
      <c r="L21" s="18">
        <f t="shared" si="7"/>
        <v>0</v>
      </c>
      <c r="M21" s="18">
        <f t="shared" si="7"/>
        <v>0</v>
      </c>
      <c r="N21" s="18">
        <f t="shared" si="7"/>
        <v>0</v>
      </c>
      <c r="O21" s="42">
        <f t="shared" si="7"/>
        <v>0</v>
      </c>
      <c r="P21" s="59"/>
    </row>
    <row r="22" spans="1:16" x14ac:dyDescent="0.3">
      <c r="B22" s="34">
        <v>70510</v>
      </c>
      <c r="C22" s="34" t="s">
        <v>52</v>
      </c>
      <c r="D22" s="18">
        <f t="shared" si="2"/>
        <v>0</v>
      </c>
      <c r="E22" s="26">
        <f t="shared" si="3"/>
        <v>0</v>
      </c>
      <c r="F22" s="26">
        <f t="shared" si="3"/>
        <v>0</v>
      </c>
      <c r="G22" s="45">
        <f t="shared" si="4"/>
        <v>0</v>
      </c>
      <c r="H22" s="18">
        <f t="shared" si="8"/>
        <v>0</v>
      </c>
      <c r="I22" s="26">
        <f t="shared" si="5"/>
        <v>0</v>
      </c>
      <c r="J22" s="26">
        <f t="shared" si="5"/>
        <v>0</v>
      </c>
      <c r="K22" s="45">
        <f t="shared" si="6"/>
        <v>0</v>
      </c>
      <c r="L22" s="18">
        <f t="shared" si="7"/>
        <v>0</v>
      </c>
      <c r="M22" s="18">
        <f t="shared" si="7"/>
        <v>0</v>
      </c>
      <c r="N22" s="18">
        <f t="shared" si="7"/>
        <v>0</v>
      </c>
      <c r="O22" s="42">
        <f t="shared" si="7"/>
        <v>0</v>
      </c>
      <c r="P22" s="59"/>
    </row>
    <row r="23" spans="1:16" x14ac:dyDescent="0.3">
      <c r="B23" s="34">
        <v>70600</v>
      </c>
      <c r="C23" s="34" t="s">
        <v>38</v>
      </c>
      <c r="D23" s="18">
        <f t="shared" si="2"/>
        <v>0</v>
      </c>
      <c r="E23" s="26">
        <f t="shared" si="3"/>
        <v>0</v>
      </c>
      <c r="F23" s="26">
        <f t="shared" si="3"/>
        <v>0</v>
      </c>
      <c r="G23" s="45">
        <f t="shared" si="4"/>
        <v>0</v>
      </c>
      <c r="H23" s="18">
        <f t="shared" si="8"/>
        <v>0</v>
      </c>
      <c r="I23" s="26">
        <f t="shared" si="5"/>
        <v>0</v>
      </c>
      <c r="J23" s="26">
        <f t="shared" si="5"/>
        <v>0</v>
      </c>
      <c r="K23" s="45">
        <f t="shared" si="6"/>
        <v>0</v>
      </c>
      <c r="L23" s="18">
        <f t="shared" si="7"/>
        <v>0</v>
      </c>
      <c r="M23" s="18">
        <f t="shared" si="7"/>
        <v>0</v>
      </c>
      <c r="N23" s="18">
        <f t="shared" si="7"/>
        <v>0</v>
      </c>
      <c r="O23" s="42">
        <f t="shared" si="7"/>
        <v>0</v>
      </c>
      <c r="P23" s="59"/>
    </row>
    <row r="24" spans="1:16" x14ac:dyDescent="0.3">
      <c r="A24" s="48"/>
      <c r="B24" s="34"/>
      <c r="C24" s="34"/>
      <c r="D24" s="21"/>
      <c r="E24" s="8"/>
      <c r="F24" s="8"/>
      <c r="G24" s="14"/>
      <c r="H24" s="21"/>
      <c r="I24" s="8"/>
      <c r="J24" s="8"/>
      <c r="K24" s="14"/>
      <c r="L24" s="21"/>
      <c r="M24" s="8"/>
      <c r="N24" s="8"/>
      <c r="O24" s="14"/>
      <c r="P24" s="14"/>
    </row>
    <row r="25" spans="1:16" x14ac:dyDescent="0.3">
      <c r="A25" s="48"/>
      <c r="B25" s="38"/>
      <c r="C25" s="38"/>
      <c r="D25" s="23"/>
      <c r="E25" s="6"/>
      <c r="F25" s="6"/>
      <c r="G25" s="13"/>
      <c r="H25" s="23"/>
      <c r="I25" s="6"/>
      <c r="J25" s="6"/>
      <c r="K25" s="13"/>
      <c r="L25" s="23"/>
      <c r="M25" s="6"/>
      <c r="N25" s="6"/>
      <c r="O25" s="13"/>
      <c r="P25" s="13"/>
    </row>
    <row r="26" spans="1:16" ht="15" thickBot="1" x14ac:dyDescent="0.35">
      <c r="A26" s="50"/>
      <c r="B26" s="31"/>
      <c r="C26" s="31" t="s">
        <v>6</v>
      </c>
      <c r="D26" s="39">
        <f t="shared" ref="D26:K26" si="9">SUM(D19:D23)</f>
        <v>0</v>
      </c>
      <c r="E26" s="28">
        <f t="shared" si="9"/>
        <v>0</v>
      </c>
      <c r="F26" s="28">
        <f t="shared" si="9"/>
        <v>0</v>
      </c>
      <c r="G26" s="27">
        <f t="shared" si="9"/>
        <v>0</v>
      </c>
      <c r="H26" s="39">
        <f t="shared" si="9"/>
        <v>-60</v>
      </c>
      <c r="I26" s="28">
        <f t="shared" si="9"/>
        <v>0</v>
      </c>
      <c r="J26" s="40">
        <f t="shared" si="9"/>
        <v>0</v>
      </c>
      <c r="K26" s="27">
        <f t="shared" si="9"/>
        <v>0</v>
      </c>
      <c r="L26" s="25">
        <f t="shared" ref="L26:O26" si="10">D26+H26</f>
        <v>-60</v>
      </c>
      <c r="M26" s="25">
        <f t="shared" si="10"/>
        <v>0</v>
      </c>
      <c r="N26" s="25">
        <f t="shared" si="10"/>
        <v>0</v>
      </c>
      <c r="O26" s="27">
        <f t="shared" si="10"/>
        <v>0</v>
      </c>
      <c r="P26" s="57"/>
    </row>
    <row r="27" spans="1:16" ht="15" thickTop="1" x14ac:dyDescent="0.3"/>
  </sheetData>
  <mergeCells count="6">
    <mergeCell ref="D12:G12"/>
    <mergeCell ref="H12:K12"/>
    <mergeCell ref="L12:O12"/>
    <mergeCell ref="D13:E13"/>
    <mergeCell ref="H13:I13"/>
    <mergeCell ref="L13:M13"/>
  </mergeCells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24"/>
  <sheetViews>
    <sheetView topLeftCell="B1" workbookViewId="0">
      <selection activeCell="O10" sqref="O10"/>
    </sheetView>
  </sheetViews>
  <sheetFormatPr baseColWidth="10" defaultColWidth="9.109375" defaultRowHeight="14.4" x14ac:dyDescent="0.3"/>
  <cols>
    <col min="1" max="1" width="5.33203125" customWidth="1"/>
    <col min="2" max="2" width="13.33203125" customWidth="1"/>
    <col min="3" max="3" width="23.33203125" customWidth="1"/>
    <col min="4" max="15" width="13.33203125" customWidth="1"/>
    <col min="16" max="16" width="30.33203125" customWidth="1"/>
  </cols>
  <sheetData>
    <row r="1" spans="2:16" ht="1.5" customHeight="1" x14ac:dyDescent="0.3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2:16" ht="1.5" customHeight="1" x14ac:dyDescent="0.3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2:16" ht="1.5" customHeight="1" x14ac:dyDescent="0.3">
      <c r="B3" s="1"/>
      <c r="C3" s="49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2:16" x14ac:dyDescent="0.3">
      <c r="B4" s="1"/>
      <c r="C4" s="49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2:16" x14ac:dyDescent="0.3">
      <c r="B5" s="1"/>
      <c r="C5" s="49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2:16" ht="21" x14ac:dyDescent="0.4">
      <c r="B6" s="1"/>
      <c r="C6" s="49"/>
      <c r="D6" s="55" t="s">
        <v>15</v>
      </c>
      <c r="E6" s="51">
        <v>2022</v>
      </c>
      <c r="F6" s="7" t="s">
        <v>37</v>
      </c>
      <c r="H6" s="7"/>
      <c r="I6" s="7"/>
      <c r="J6" s="7"/>
      <c r="K6" s="7"/>
      <c r="L6" s="7"/>
      <c r="M6" s="1"/>
      <c r="N6" s="1"/>
      <c r="O6" s="1"/>
    </row>
    <row r="7" spans="2:16" ht="21" x14ac:dyDescent="0.4">
      <c r="B7" s="1"/>
      <c r="C7" s="54"/>
      <c r="D7" s="55" t="s">
        <v>32</v>
      </c>
      <c r="E7" s="51" t="str">
        <f>RIGHT("202212",2)</f>
        <v>12</v>
      </c>
      <c r="F7" s="1"/>
      <c r="G7" s="11"/>
      <c r="H7" s="11"/>
      <c r="I7" s="1"/>
      <c r="J7" s="1"/>
      <c r="K7" s="1"/>
      <c r="L7" s="1"/>
      <c r="M7" s="1"/>
      <c r="N7" s="1"/>
      <c r="O7" s="1"/>
    </row>
    <row r="8" spans="2:16" ht="22.8" x14ac:dyDescent="0.4">
      <c r="B8" s="1"/>
      <c r="C8" s="1"/>
      <c r="D8" s="4"/>
      <c r="E8" s="1"/>
      <c r="F8" s="29"/>
      <c r="G8" s="58" t="s">
        <v>56</v>
      </c>
      <c r="H8" s="41" t="s">
        <v>69</v>
      </c>
      <c r="I8" s="4"/>
      <c r="J8" s="4"/>
      <c r="K8" s="4"/>
      <c r="L8" s="4"/>
      <c r="M8" s="4"/>
      <c r="N8" s="4"/>
      <c r="O8" s="1"/>
    </row>
    <row r="9" spans="2:16" ht="15.6" x14ac:dyDescent="0.3">
      <c r="B9" s="1"/>
      <c r="C9" s="1"/>
      <c r="D9" s="4"/>
      <c r="E9" s="11"/>
      <c r="F9" s="29"/>
      <c r="G9" s="29"/>
      <c r="H9" s="11"/>
      <c r="I9" s="4"/>
      <c r="J9" s="4"/>
      <c r="K9" s="4"/>
      <c r="L9" s="4"/>
      <c r="M9" s="4"/>
      <c r="N9" s="4"/>
      <c r="O9" s="1"/>
    </row>
    <row r="10" spans="2:16" ht="15" customHeight="1" x14ac:dyDescent="0.4">
      <c r="B10" s="1"/>
      <c r="C10" s="20"/>
      <c r="D10" s="20"/>
      <c r="E10" s="20"/>
      <c r="F10" s="1"/>
      <c r="I10" s="4"/>
      <c r="J10" s="4"/>
      <c r="K10" s="4"/>
      <c r="L10" s="4"/>
      <c r="M10" s="4"/>
      <c r="N10" s="4"/>
      <c r="O10" s="1"/>
    </row>
    <row r="11" spans="2:16" ht="22.8" x14ac:dyDescent="0.4">
      <c r="B11" s="1"/>
      <c r="C11" s="20"/>
      <c r="D11" s="30"/>
      <c r="E11" s="30"/>
      <c r="F11" s="3"/>
      <c r="G11" s="3"/>
      <c r="H11" s="3"/>
      <c r="I11" s="3"/>
      <c r="J11" s="3"/>
      <c r="K11" s="3"/>
      <c r="L11" s="3"/>
      <c r="M11" s="3"/>
      <c r="N11" s="3"/>
      <c r="O11" s="53"/>
    </row>
    <row r="12" spans="2:16" ht="17.399999999999999" x14ac:dyDescent="0.3">
      <c r="B12" s="43"/>
      <c r="C12" s="47"/>
      <c r="D12" s="73" t="s">
        <v>0</v>
      </c>
      <c r="E12" s="74"/>
      <c r="F12" s="74"/>
      <c r="G12" s="75"/>
      <c r="H12" s="73" t="s">
        <v>65</v>
      </c>
      <c r="I12" s="74"/>
      <c r="J12" s="74"/>
      <c r="K12" s="75"/>
      <c r="L12" s="73" t="s">
        <v>1</v>
      </c>
      <c r="M12" s="74"/>
      <c r="N12" s="74"/>
      <c r="O12" s="75"/>
      <c r="P12" s="56"/>
    </row>
    <row r="13" spans="2:16" x14ac:dyDescent="0.3">
      <c r="B13" s="52"/>
      <c r="C13" s="46"/>
      <c r="D13" s="76" t="s">
        <v>68</v>
      </c>
      <c r="E13" s="77"/>
      <c r="F13" s="32" t="s">
        <v>11</v>
      </c>
      <c r="G13" s="9"/>
      <c r="H13" s="76" t="s">
        <v>68</v>
      </c>
      <c r="I13" s="77"/>
      <c r="J13" s="32" t="s">
        <v>11</v>
      </c>
      <c r="K13" s="9"/>
      <c r="L13" s="76" t="s">
        <v>68</v>
      </c>
      <c r="M13" s="77"/>
      <c r="N13" s="46"/>
      <c r="O13" s="9"/>
      <c r="P13" s="9"/>
    </row>
    <row r="14" spans="2:16" x14ac:dyDescent="0.3">
      <c r="B14" s="52"/>
      <c r="C14" s="9"/>
      <c r="D14" s="2" t="s">
        <v>51</v>
      </c>
      <c r="E14" s="2" t="s">
        <v>46</v>
      </c>
      <c r="F14" s="2" t="s">
        <v>16</v>
      </c>
      <c r="G14" s="2" t="s">
        <v>21</v>
      </c>
      <c r="H14" s="2" t="s">
        <v>51</v>
      </c>
      <c r="I14" s="2" t="s">
        <v>46</v>
      </c>
      <c r="J14" s="2" t="s">
        <v>16</v>
      </c>
      <c r="K14" s="2" t="s">
        <v>21</v>
      </c>
      <c r="L14" s="2" t="s">
        <v>51</v>
      </c>
      <c r="M14" s="2" t="s">
        <v>46</v>
      </c>
      <c r="N14" s="2" t="s">
        <v>16</v>
      </c>
      <c r="O14" s="2" t="s">
        <v>21</v>
      </c>
      <c r="P14" s="2"/>
    </row>
    <row r="15" spans="2:16" x14ac:dyDescent="0.3">
      <c r="B15" s="1"/>
      <c r="C15" s="44"/>
      <c r="D15" s="1"/>
      <c r="E15" s="1"/>
      <c r="F15" s="1"/>
      <c r="G15" s="15"/>
      <c r="H15" s="1"/>
      <c r="I15" s="1"/>
      <c r="J15" s="1"/>
      <c r="K15" s="15"/>
      <c r="L15" s="1"/>
      <c r="M15" s="1"/>
      <c r="N15" s="1"/>
      <c r="O15" s="15"/>
      <c r="P15" s="15"/>
    </row>
    <row r="16" spans="2:16" x14ac:dyDescent="0.3">
      <c r="B16" s="37"/>
      <c r="C16" s="37" t="s">
        <v>6</v>
      </c>
      <c r="D16" s="10">
        <f t="shared" ref="D16:K16" si="0">SUM(D19:D20)</f>
        <v>-10230</v>
      </c>
      <c r="E16" s="17">
        <f t="shared" si="0"/>
        <v>0</v>
      </c>
      <c r="F16" s="17">
        <f t="shared" si="0"/>
        <v>0</v>
      </c>
      <c r="G16" s="16">
        <f t="shared" si="0"/>
        <v>0</v>
      </c>
      <c r="H16" s="10">
        <f t="shared" si="0"/>
        <v>85416.81</v>
      </c>
      <c r="I16" s="17">
        <f t="shared" si="0"/>
        <v>0</v>
      </c>
      <c r="J16" s="17">
        <f t="shared" si="0"/>
        <v>0</v>
      </c>
      <c r="K16" s="16">
        <f t="shared" si="0"/>
        <v>0</v>
      </c>
      <c r="L16" s="10">
        <f t="shared" ref="L16:O16" si="1">D16+H16</f>
        <v>75186.81</v>
      </c>
      <c r="M16" s="10">
        <f t="shared" si="1"/>
        <v>0</v>
      </c>
      <c r="N16" s="10">
        <f t="shared" si="1"/>
        <v>0</v>
      </c>
      <c r="O16" s="16">
        <f t="shared" si="1"/>
        <v>0</v>
      </c>
      <c r="P16" s="16"/>
    </row>
    <row r="17" spans="1:16" x14ac:dyDescent="0.3">
      <c r="A17" s="1"/>
      <c r="B17" s="33"/>
      <c r="C17" s="33"/>
      <c r="D17" s="22"/>
      <c r="E17" s="5"/>
      <c r="F17" s="5"/>
      <c r="G17" s="12"/>
      <c r="H17" s="22"/>
      <c r="I17" s="5"/>
      <c r="J17" s="5"/>
      <c r="K17" s="12"/>
      <c r="L17" s="22"/>
      <c r="M17" s="5"/>
      <c r="N17" s="5"/>
      <c r="O17" s="12"/>
      <c r="P17" s="12"/>
    </row>
    <row r="18" spans="1:16" x14ac:dyDescent="0.3">
      <c r="A18" s="1"/>
      <c r="B18" s="36" t="s">
        <v>3</v>
      </c>
      <c r="C18" s="36" t="s">
        <v>28</v>
      </c>
      <c r="D18" s="35"/>
      <c r="E18" s="19"/>
      <c r="F18" s="19"/>
      <c r="G18" s="24"/>
      <c r="H18" s="35"/>
      <c r="I18" s="19"/>
      <c r="J18" s="19"/>
      <c r="K18" s="24"/>
      <c r="L18" s="35"/>
      <c r="M18" s="19"/>
      <c r="N18" s="19"/>
      <c r="O18" s="24"/>
      <c r="P18" s="24"/>
    </row>
    <row r="19" spans="1:16" x14ac:dyDescent="0.3">
      <c r="B19" s="34">
        <v>10100</v>
      </c>
      <c r="C19" s="34" t="s">
        <v>53</v>
      </c>
      <c r="D19" s="18">
        <f>-10230*(1)</f>
        <v>-10230</v>
      </c>
      <c r="E19" s="26">
        <f t="shared" ref="E19:F20" si="2">0*(-1)</f>
        <v>0</v>
      </c>
      <c r="F19" s="26">
        <f t="shared" si="2"/>
        <v>0</v>
      </c>
      <c r="G19" s="45">
        <f t="shared" ref="G19:G20" si="3">IF(0=0,F19,0)</f>
        <v>0</v>
      </c>
      <c r="H19" s="18">
        <f>85416.81*1</f>
        <v>85416.81</v>
      </c>
      <c r="I19" s="26">
        <f t="shared" ref="I19:J20" si="4">0*1</f>
        <v>0</v>
      </c>
      <c r="J19" s="26">
        <f t="shared" si="4"/>
        <v>0</v>
      </c>
      <c r="K19" s="45">
        <f t="shared" ref="K19:K20" si="5">IF(0=0,J19,0)</f>
        <v>0</v>
      </c>
      <c r="L19" s="18">
        <f t="shared" ref="L19:O20" si="6">D19+H19</f>
        <v>75186.81</v>
      </c>
      <c r="M19" s="18">
        <f t="shared" si="6"/>
        <v>0</v>
      </c>
      <c r="N19" s="18">
        <f t="shared" si="6"/>
        <v>0</v>
      </c>
      <c r="O19" s="42">
        <f t="shared" si="6"/>
        <v>0</v>
      </c>
      <c r="P19" s="59"/>
    </row>
    <row r="20" spans="1:16" x14ac:dyDescent="0.3">
      <c r="B20" s="34">
        <v>20007</v>
      </c>
      <c r="C20" s="34" t="s">
        <v>17</v>
      </c>
      <c r="D20" s="18">
        <f>0*(1)</f>
        <v>0</v>
      </c>
      <c r="E20" s="26">
        <f t="shared" si="2"/>
        <v>0</v>
      </c>
      <c r="F20" s="26">
        <f t="shared" si="2"/>
        <v>0</v>
      </c>
      <c r="G20" s="45">
        <f t="shared" si="3"/>
        <v>0</v>
      </c>
      <c r="H20" s="18">
        <f>0*1</f>
        <v>0</v>
      </c>
      <c r="I20" s="26">
        <f t="shared" si="4"/>
        <v>0</v>
      </c>
      <c r="J20" s="26">
        <f t="shared" si="4"/>
        <v>0</v>
      </c>
      <c r="K20" s="45">
        <f t="shared" si="5"/>
        <v>0</v>
      </c>
      <c r="L20" s="18">
        <f t="shared" si="6"/>
        <v>0</v>
      </c>
      <c r="M20" s="18">
        <f t="shared" si="6"/>
        <v>0</v>
      </c>
      <c r="N20" s="18">
        <f t="shared" si="6"/>
        <v>0</v>
      </c>
      <c r="O20" s="42">
        <f t="shared" si="6"/>
        <v>0</v>
      </c>
      <c r="P20" s="59"/>
    </row>
    <row r="21" spans="1:16" x14ac:dyDescent="0.3">
      <c r="A21" s="48"/>
      <c r="B21" s="34"/>
      <c r="C21" s="34"/>
      <c r="D21" s="21"/>
      <c r="E21" s="8"/>
      <c r="F21" s="8"/>
      <c r="G21" s="14"/>
      <c r="H21" s="21"/>
      <c r="I21" s="8"/>
      <c r="J21" s="8"/>
      <c r="K21" s="14"/>
      <c r="L21" s="21"/>
      <c r="M21" s="8"/>
      <c r="N21" s="8"/>
      <c r="O21" s="14"/>
      <c r="P21" s="14"/>
    </row>
    <row r="22" spans="1:16" x14ac:dyDescent="0.3">
      <c r="A22" s="48"/>
      <c r="B22" s="38"/>
      <c r="C22" s="38"/>
      <c r="D22" s="23"/>
      <c r="E22" s="6"/>
      <c r="F22" s="6"/>
      <c r="G22" s="13"/>
      <c r="H22" s="23"/>
      <c r="I22" s="6"/>
      <c r="J22" s="6"/>
      <c r="K22" s="13"/>
      <c r="L22" s="23"/>
      <c r="M22" s="6"/>
      <c r="N22" s="6"/>
      <c r="O22" s="13"/>
      <c r="P22" s="13"/>
    </row>
    <row r="23" spans="1:16" ht="15" thickBot="1" x14ac:dyDescent="0.35">
      <c r="A23" s="50"/>
      <c r="B23" s="31"/>
      <c r="C23" s="31" t="s">
        <v>6</v>
      </c>
      <c r="D23" s="39">
        <f t="shared" ref="D23:K23" si="7">SUM(D19:D20)</f>
        <v>-10230</v>
      </c>
      <c r="E23" s="28">
        <f t="shared" si="7"/>
        <v>0</v>
      </c>
      <c r="F23" s="28">
        <f t="shared" si="7"/>
        <v>0</v>
      </c>
      <c r="G23" s="27">
        <f t="shared" si="7"/>
        <v>0</v>
      </c>
      <c r="H23" s="39">
        <f t="shared" si="7"/>
        <v>85416.81</v>
      </c>
      <c r="I23" s="28">
        <f t="shared" si="7"/>
        <v>0</v>
      </c>
      <c r="J23" s="40">
        <f t="shared" si="7"/>
        <v>0</v>
      </c>
      <c r="K23" s="27">
        <f t="shared" si="7"/>
        <v>0</v>
      </c>
      <c r="L23" s="25">
        <f t="shared" ref="L23:O23" si="8">D23+H23</f>
        <v>75186.81</v>
      </c>
      <c r="M23" s="25">
        <f t="shared" si="8"/>
        <v>0</v>
      </c>
      <c r="N23" s="25">
        <f t="shared" si="8"/>
        <v>0</v>
      </c>
      <c r="O23" s="27">
        <f t="shared" si="8"/>
        <v>0</v>
      </c>
      <c r="P23" s="57"/>
    </row>
    <row r="24" spans="1:16" ht="15" thickTop="1" x14ac:dyDescent="0.3"/>
  </sheetData>
  <mergeCells count="6">
    <mergeCell ref="D12:G12"/>
    <mergeCell ref="H12:K12"/>
    <mergeCell ref="L12:O12"/>
    <mergeCell ref="D13:E13"/>
    <mergeCell ref="H13:I13"/>
    <mergeCell ref="L13:M13"/>
  </mergeCells>
  <pageMargins left="0.7" right="0.7" top="0.75" bottom="0.75" header="0.3" footer="0.3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30"/>
  <sheetViews>
    <sheetView topLeftCell="B1" workbookViewId="0">
      <selection activeCell="O10" sqref="O10"/>
    </sheetView>
  </sheetViews>
  <sheetFormatPr baseColWidth="10" defaultColWidth="9.109375" defaultRowHeight="14.4" x14ac:dyDescent="0.3"/>
  <cols>
    <col min="1" max="1" width="5.33203125" customWidth="1"/>
    <col min="2" max="2" width="13.33203125" customWidth="1"/>
    <col min="3" max="3" width="23.33203125" customWidth="1"/>
    <col min="4" max="15" width="13.33203125" customWidth="1"/>
    <col min="16" max="16" width="30.33203125" customWidth="1"/>
  </cols>
  <sheetData>
    <row r="1" spans="2:16" ht="1.5" customHeight="1" x14ac:dyDescent="0.3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2:16" ht="1.5" customHeight="1" x14ac:dyDescent="0.3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2:16" ht="1.5" customHeight="1" x14ac:dyDescent="0.3">
      <c r="B3" s="1"/>
      <c r="C3" s="49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2:16" x14ac:dyDescent="0.3">
      <c r="B4" s="1"/>
      <c r="C4" s="49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2:16" x14ac:dyDescent="0.3">
      <c r="B5" s="1"/>
      <c r="C5" s="49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2:16" ht="21" x14ac:dyDescent="0.4">
      <c r="B6" s="1"/>
      <c r="C6" s="49"/>
      <c r="D6" s="55" t="s">
        <v>15</v>
      </c>
      <c r="E6" s="51">
        <v>2022</v>
      </c>
      <c r="F6" s="7" t="s">
        <v>37</v>
      </c>
      <c r="H6" s="7"/>
      <c r="I6" s="7"/>
      <c r="J6" s="7"/>
      <c r="K6" s="7"/>
      <c r="L6" s="7"/>
      <c r="M6" s="1"/>
      <c r="N6" s="1"/>
      <c r="O6" s="1"/>
    </row>
    <row r="7" spans="2:16" ht="21" x14ac:dyDescent="0.4">
      <c r="B7" s="1"/>
      <c r="C7" s="54"/>
      <c r="D7" s="55" t="s">
        <v>32</v>
      </c>
      <c r="E7" s="51" t="str">
        <f>RIGHT("202212",2)</f>
        <v>12</v>
      </c>
      <c r="F7" s="1"/>
      <c r="G7" s="11"/>
      <c r="H7" s="11"/>
      <c r="I7" s="1"/>
      <c r="J7" s="1"/>
      <c r="K7" s="1"/>
      <c r="L7" s="1"/>
      <c r="M7" s="1"/>
      <c r="N7" s="1"/>
      <c r="O7" s="1"/>
    </row>
    <row r="8" spans="2:16" ht="22.8" x14ac:dyDescent="0.4">
      <c r="B8" s="1"/>
      <c r="C8" s="1"/>
      <c r="D8" s="4"/>
      <c r="E8" s="1"/>
      <c r="F8" s="29"/>
      <c r="G8" s="58" t="s">
        <v>39</v>
      </c>
      <c r="H8" s="41" t="s">
        <v>54</v>
      </c>
      <c r="I8" s="4"/>
      <c r="J8" s="4"/>
      <c r="K8" s="4"/>
      <c r="L8" s="4"/>
      <c r="M8" s="4"/>
      <c r="N8" s="4"/>
      <c r="O8" s="1"/>
    </row>
    <row r="9" spans="2:16" ht="15.6" x14ac:dyDescent="0.3">
      <c r="B9" s="1"/>
      <c r="C9" s="1"/>
      <c r="D9" s="4"/>
      <c r="E9" s="11"/>
      <c r="F9" s="29"/>
      <c r="G9" s="29"/>
      <c r="H9" s="11"/>
      <c r="I9" s="4"/>
      <c r="J9" s="4"/>
      <c r="K9" s="4"/>
      <c r="L9" s="4"/>
      <c r="M9" s="4"/>
      <c r="N9" s="4"/>
      <c r="O9" s="1"/>
    </row>
    <row r="10" spans="2:16" ht="15" customHeight="1" x14ac:dyDescent="0.4">
      <c r="B10" s="1"/>
      <c r="C10" s="20"/>
      <c r="D10" s="20"/>
      <c r="E10" s="20"/>
      <c r="F10" s="1"/>
      <c r="I10" s="4"/>
      <c r="J10" s="4"/>
      <c r="K10" s="4"/>
      <c r="L10" s="4"/>
      <c r="M10" s="4"/>
      <c r="N10" s="4"/>
      <c r="O10" s="1"/>
    </row>
    <row r="11" spans="2:16" ht="22.8" x14ac:dyDescent="0.4">
      <c r="B11" s="1"/>
      <c r="C11" s="20"/>
      <c r="D11" s="30"/>
      <c r="E11" s="30"/>
      <c r="F11" s="3"/>
      <c r="G11" s="3"/>
      <c r="H11" s="3"/>
      <c r="I11" s="3"/>
      <c r="J11" s="3"/>
      <c r="K11" s="3"/>
      <c r="L11" s="3"/>
      <c r="M11" s="3"/>
      <c r="N11" s="3"/>
      <c r="O11" s="53"/>
    </row>
    <row r="12" spans="2:16" ht="17.399999999999999" x14ac:dyDescent="0.3">
      <c r="B12" s="43"/>
      <c r="C12" s="47"/>
      <c r="D12" s="73" t="s">
        <v>0</v>
      </c>
      <c r="E12" s="74"/>
      <c r="F12" s="74"/>
      <c r="G12" s="75"/>
      <c r="H12" s="73" t="s">
        <v>65</v>
      </c>
      <c r="I12" s="74"/>
      <c r="J12" s="74"/>
      <c r="K12" s="75"/>
      <c r="L12" s="73" t="s">
        <v>1</v>
      </c>
      <c r="M12" s="74"/>
      <c r="N12" s="74"/>
      <c r="O12" s="75"/>
      <c r="P12" s="56"/>
    </row>
    <row r="13" spans="2:16" x14ac:dyDescent="0.3">
      <c r="B13" s="52"/>
      <c r="C13" s="46"/>
      <c r="D13" s="76" t="s">
        <v>68</v>
      </c>
      <c r="E13" s="77"/>
      <c r="F13" s="32" t="s">
        <v>11</v>
      </c>
      <c r="G13" s="9"/>
      <c r="H13" s="76" t="s">
        <v>68</v>
      </c>
      <c r="I13" s="77"/>
      <c r="J13" s="32" t="s">
        <v>11</v>
      </c>
      <c r="K13" s="9"/>
      <c r="L13" s="76" t="s">
        <v>68</v>
      </c>
      <c r="M13" s="77"/>
      <c r="N13" s="46"/>
      <c r="O13" s="9"/>
      <c r="P13" s="9"/>
    </row>
    <row r="14" spans="2:16" x14ac:dyDescent="0.3">
      <c r="B14" s="52"/>
      <c r="C14" s="9"/>
      <c r="D14" s="2" t="s">
        <v>51</v>
      </c>
      <c r="E14" s="2" t="s">
        <v>46</v>
      </c>
      <c r="F14" s="2" t="s">
        <v>16</v>
      </c>
      <c r="G14" s="2" t="s">
        <v>21</v>
      </c>
      <c r="H14" s="2" t="s">
        <v>51</v>
      </c>
      <c r="I14" s="2" t="s">
        <v>46</v>
      </c>
      <c r="J14" s="2" t="s">
        <v>16</v>
      </c>
      <c r="K14" s="2" t="s">
        <v>21</v>
      </c>
      <c r="L14" s="2" t="s">
        <v>51</v>
      </c>
      <c r="M14" s="2" t="s">
        <v>46</v>
      </c>
      <c r="N14" s="2" t="s">
        <v>16</v>
      </c>
      <c r="O14" s="2" t="s">
        <v>21</v>
      </c>
      <c r="P14" s="2"/>
    </row>
    <row r="15" spans="2:16" x14ac:dyDescent="0.3">
      <c r="B15" s="1"/>
      <c r="C15" s="44"/>
      <c r="D15" s="1"/>
      <c r="E15" s="1"/>
      <c r="F15" s="1"/>
      <c r="G15" s="15"/>
      <c r="H15" s="1"/>
      <c r="I15" s="1"/>
      <c r="J15" s="1"/>
      <c r="K15" s="15"/>
      <c r="L15" s="1"/>
      <c r="M15" s="1"/>
      <c r="N15" s="1"/>
      <c r="O15" s="15"/>
      <c r="P15" s="15"/>
    </row>
    <row r="16" spans="2:16" x14ac:dyDescent="0.3">
      <c r="B16" s="37"/>
      <c r="C16" s="37" t="s">
        <v>6</v>
      </c>
      <c r="D16" s="10">
        <f t="shared" ref="D16:K16" si="0">SUM(D19:D26)</f>
        <v>-952188.86</v>
      </c>
      <c r="E16" s="17">
        <f t="shared" si="0"/>
        <v>0</v>
      </c>
      <c r="F16" s="17">
        <f t="shared" si="0"/>
        <v>0</v>
      </c>
      <c r="G16" s="16">
        <f t="shared" si="0"/>
        <v>0</v>
      </c>
      <c r="H16" s="10">
        <f t="shared" si="0"/>
        <v>1210779.42</v>
      </c>
      <c r="I16" s="17">
        <f t="shared" si="0"/>
        <v>0</v>
      </c>
      <c r="J16" s="17">
        <f t="shared" si="0"/>
        <v>0</v>
      </c>
      <c r="K16" s="16">
        <f t="shared" si="0"/>
        <v>0</v>
      </c>
      <c r="L16" s="10">
        <f t="shared" ref="L16:O16" si="1">D16+H16</f>
        <v>258590.55999999994</v>
      </c>
      <c r="M16" s="10">
        <f t="shared" si="1"/>
        <v>0</v>
      </c>
      <c r="N16" s="10">
        <f t="shared" si="1"/>
        <v>0</v>
      </c>
      <c r="O16" s="16">
        <f t="shared" si="1"/>
        <v>0</v>
      </c>
      <c r="P16" s="16"/>
    </row>
    <row r="17" spans="1:16" x14ac:dyDescent="0.3">
      <c r="A17" s="1"/>
      <c r="B17" s="33"/>
      <c r="C17" s="33"/>
      <c r="D17" s="22"/>
      <c r="E17" s="5"/>
      <c r="F17" s="5"/>
      <c r="G17" s="12"/>
      <c r="H17" s="22"/>
      <c r="I17" s="5"/>
      <c r="J17" s="5"/>
      <c r="K17" s="12"/>
      <c r="L17" s="22"/>
      <c r="M17" s="5"/>
      <c r="N17" s="5"/>
      <c r="O17" s="12"/>
      <c r="P17" s="12"/>
    </row>
    <row r="18" spans="1:16" x14ac:dyDescent="0.3">
      <c r="A18" s="1"/>
      <c r="B18" s="36" t="s">
        <v>3</v>
      </c>
      <c r="C18" s="36" t="s">
        <v>28</v>
      </c>
      <c r="D18" s="35"/>
      <c r="E18" s="19"/>
      <c r="F18" s="19"/>
      <c r="G18" s="24"/>
      <c r="H18" s="35"/>
      <c r="I18" s="19"/>
      <c r="J18" s="19"/>
      <c r="K18" s="24"/>
      <c r="L18" s="35"/>
      <c r="M18" s="19"/>
      <c r="N18" s="19"/>
      <c r="O18" s="24"/>
      <c r="P18" s="24"/>
    </row>
    <row r="19" spans="1:16" x14ac:dyDescent="0.3">
      <c r="B19" s="34">
        <v>10100</v>
      </c>
      <c r="C19" s="34" t="s">
        <v>53</v>
      </c>
      <c r="D19" s="18">
        <f>0*(1)</f>
        <v>0</v>
      </c>
      <c r="E19" s="26">
        <f t="shared" ref="E19:F26" si="2">0*(-1)</f>
        <v>0</v>
      </c>
      <c r="F19" s="26">
        <f t="shared" si="2"/>
        <v>0</v>
      </c>
      <c r="G19" s="45">
        <f t="shared" ref="G19:G26" si="3">IF(0=0,F19,0)</f>
        <v>0</v>
      </c>
      <c r="H19" s="18">
        <f>27121.56*1</f>
        <v>27121.56</v>
      </c>
      <c r="I19" s="26">
        <f t="shared" ref="I19:J26" si="4">0*1</f>
        <v>0</v>
      </c>
      <c r="J19" s="26">
        <f t="shared" si="4"/>
        <v>0</v>
      </c>
      <c r="K19" s="45">
        <f t="shared" ref="K19:K26" si="5">IF(0=0,J19,0)</f>
        <v>0</v>
      </c>
      <c r="L19" s="18">
        <f t="shared" ref="L19:O26" si="6">D19+H19</f>
        <v>27121.56</v>
      </c>
      <c r="M19" s="18">
        <f t="shared" si="6"/>
        <v>0</v>
      </c>
      <c r="N19" s="18">
        <f t="shared" si="6"/>
        <v>0</v>
      </c>
      <c r="O19" s="42">
        <f t="shared" si="6"/>
        <v>0</v>
      </c>
      <c r="P19" s="59"/>
    </row>
    <row r="20" spans="1:16" x14ac:dyDescent="0.3">
      <c r="B20" s="34">
        <v>20001</v>
      </c>
      <c r="C20" s="34" t="s">
        <v>8</v>
      </c>
      <c r="D20" s="18">
        <f>-3400*(1)</f>
        <v>-3400</v>
      </c>
      <c r="E20" s="26">
        <f t="shared" si="2"/>
        <v>0</v>
      </c>
      <c r="F20" s="26">
        <f t="shared" si="2"/>
        <v>0</v>
      </c>
      <c r="G20" s="45">
        <f t="shared" si="3"/>
        <v>0</v>
      </c>
      <c r="H20" s="18">
        <f>0*1</f>
        <v>0</v>
      </c>
      <c r="I20" s="26">
        <f t="shared" si="4"/>
        <v>0</v>
      </c>
      <c r="J20" s="26">
        <f t="shared" si="4"/>
        <v>0</v>
      </c>
      <c r="K20" s="45">
        <f t="shared" si="5"/>
        <v>0</v>
      </c>
      <c r="L20" s="18">
        <f t="shared" si="6"/>
        <v>-3400</v>
      </c>
      <c r="M20" s="18">
        <f t="shared" si="6"/>
        <v>0</v>
      </c>
      <c r="N20" s="18">
        <f t="shared" si="6"/>
        <v>0</v>
      </c>
      <c r="O20" s="42">
        <f t="shared" si="6"/>
        <v>0</v>
      </c>
      <c r="P20" s="59"/>
    </row>
    <row r="21" spans="1:16" x14ac:dyDescent="0.3">
      <c r="B21" s="34">
        <v>20006</v>
      </c>
      <c r="C21" s="34" t="s">
        <v>57</v>
      </c>
      <c r="D21" s="18">
        <f>0*(1)</f>
        <v>0</v>
      </c>
      <c r="E21" s="26">
        <f t="shared" si="2"/>
        <v>0</v>
      </c>
      <c r="F21" s="26">
        <f t="shared" si="2"/>
        <v>0</v>
      </c>
      <c r="G21" s="45">
        <f t="shared" si="3"/>
        <v>0</v>
      </c>
      <c r="H21" s="18">
        <f>608.5*1</f>
        <v>608.5</v>
      </c>
      <c r="I21" s="26">
        <f t="shared" si="4"/>
        <v>0</v>
      </c>
      <c r="J21" s="26">
        <f t="shared" si="4"/>
        <v>0</v>
      </c>
      <c r="K21" s="45">
        <f t="shared" si="5"/>
        <v>0</v>
      </c>
      <c r="L21" s="18">
        <f t="shared" si="6"/>
        <v>608.5</v>
      </c>
      <c r="M21" s="18">
        <f t="shared" si="6"/>
        <v>0</v>
      </c>
      <c r="N21" s="18">
        <f t="shared" si="6"/>
        <v>0</v>
      </c>
      <c r="O21" s="42">
        <f t="shared" si="6"/>
        <v>0</v>
      </c>
      <c r="P21" s="59"/>
    </row>
    <row r="22" spans="1:16" x14ac:dyDescent="0.3">
      <c r="B22" s="34">
        <v>20007</v>
      </c>
      <c r="C22" s="34" t="s">
        <v>17</v>
      </c>
      <c r="D22" s="18">
        <f>-60000*(1)</f>
        <v>-60000</v>
      </c>
      <c r="E22" s="26">
        <f t="shared" si="2"/>
        <v>0</v>
      </c>
      <c r="F22" s="26">
        <f t="shared" si="2"/>
        <v>0</v>
      </c>
      <c r="G22" s="45">
        <f t="shared" si="3"/>
        <v>0</v>
      </c>
      <c r="H22" s="18">
        <f>45798.93*1</f>
        <v>45798.93</v>
      </c>
      <c r="I22" s="26">
        <f t="shared" si="4"/>
        <v>0</v>
      </c>
      <c r="J22" s="26">
        <f t="shared" si="4"/>
        <v>0</v>
      </c>
      <c r="K22" s="45">
        <f t="shared" si="5"/>
        <v>0</v>
      </c>
      <c r="L22" s="18">
        <f t="shared" si="6"/>
        <v>-14201.07</v>
      </c>
      <c r="M22" s="18">
        <f t="shared" si="6"/>
        <v>0</v>
      </c>
      <c r="N22" s="18">
        <f t="shared" si="6"/>
        <v>0</v>
      </c>
      <c r="O22" s="42">
        <f t="shared" si="6"/>
        <v>0</v>
      </c>
      <c r="P22" s="59"/>
    </row>
    <row r="23" spans="1:16" x14ac:dyDescent="0.3">
      <c r="B23" s="34">
        <v>20008</v>
      </c>
      <c r="C23" s="34" t="s">
        <v>67</v>
      </c>
      <c r="D23" s="18">
        <f>-158421.29*(1)</f>
        <v>-158421.29</v>
      </c>
      <c r="E23" s="26">
        <f t="shared" si="2"/>
        <v>0</v>
      </c>
      <c r="F23" s="26">
        <f t="shared" si="2"/>
        <v>0</v>
      </c>
      <c r="G23" s="45">
        <f t="shared" si="3"/>
        <v>0</v>
      </c>
      <c r="H23" s="18">
        <f>379643.5*1</f>
        <v>379643.5</v>
      </c>
      <c r="I23" s="26">
        <f t="shared" si="4"/>
        <v>0</v>
      </c>
      <c r="J23" s="26">
        <f t="shared" si="4"/>
        <v>0</v>
      </c>
      <c r="K23" s="45">
        <f t="shared" si="5"/>
        <v>0</v>
      </c>
      <c r="L23" s="18">
        <f t="shared" si="6"/>
        <v>221222.21</v>
      </c>
      <c r="M23" s="18">
        <f t="shared" si="6"/>
        <v>0</v>
      </c>
      <c r="N23" s="18">
        <f t="shared" si="6"/>
        <v>0</v>
      </c>
      <c r="O23" s="42">
        <f t="shared" si="6"/>
        <v>0</v>
      </c>
      <c r="P23" s="59"/>
    </row>
    <row r="24" spans="1:16" x14ac:dyDescent="0.3">
      <c r="B24" s="34">
        <v>20100</v>
      </c>
      <c r="C24" s="34" t="s">
        <v>33</v>
      </c>
      <c r="D24" s="18">
        <f>-639942.08*(1)</f>
        <v>-639942.07999999996</v>
      </c>
      <c r="E24" s="26">
        <f t="shared" si="2"/>
        <v>0</v>
      </c>
      <c r="F24" s="26">
        <f t="shared" si="2"/>
        <v>0</v>
      </c>
      <c r="G24" s="45">
        <f t="shared" si="3"/>
        <v>0</v>
      </c>
      <c r="H24" s="18">
        <f>757606.93*1</f>
        <v>757606.93</v>
      </c>
      <c r="I24" s="26">
        <f t="shared" si="4"/>
        <v>0</v>
      </c>
      <c r="J24" s="26">
        <f t="shared" si="4"/>
        <v>0</v>
      </c>
      <c r="K24" s="45">
        <f t="shared" si="5"/>
        <v>0</v>
      </c>
      <c r="L24" s="18">
        <f t="shared" si="6"/>
        <v>117664.85000000009</v>
      </c>
      <c r="M24" s="18">
        <f t="shared" si="6"/>
        <v>0</v>
      </c>
      <c r="N24" s="18">
        <f t="shared" si="6"/>
        <v>0</v>
      </c>
      <c r="O24" s="42">
        <f t="shared" si="6"/>
        <v>0</v>
      </c>
      <c r="P24" s="59"/>
    </row>
    <row r="25" spans="1:16" x14ac:dyDescent="0.3">
      <c r="B25" s="34">
        <v>20110</v>
      </c>
      <c r="C25" s="34" t="s">
        <v>58</v>
      </c>
      <c r="D25" s="18">
        <f>-90425.49*(1)</f>
        <v>-90425.49</v>
      </c>
      <c r="E25" s="26">
        <f t="shared" si="2"/>
        <v>0</v>
      </c>
      <c r="F25" s="26">
        <f t="shared" si="2"/>
        <v>0</v>
      </c>
      <c r="G25" s="45">
        <f t="shared" si="3"/>
        <v>0</v>
      </c>
      <c r="H25" s="18">
        <f t="shared" ref="H25:H26" si="7">0*1</f>
        <v>0</v>
      </c>
      <c r="I25" s="26">
        <f t="shared" si="4"/>
        <v>0</v>
      </c>
      <c r="J25" s="26">
        <f t="shared" si="4"/>
        <v>0</v>
      </c>
      <c r="K25" s="45">
        <f t="shared" si="5"/>
        <v>0</v>
      </c>
      <c r="L25" s="18">
        <f t="shared" si="6"/>
        <v>-90425.49</v>
      </c>
      <c r="M25" s="18">
        <f t="shared" si="6"/>
        <v>0</v>
      </c>
      <c r="N25" s="18">
        <f t="shared" si="6"/>
        <v>0</v>
      </c>
      <c r="O25" s="42">
        <f t="shared" si="6"/>
        <v>0</v>
      </c>
      <c r="P25" s="59"/>
    </row>
    <row r="26" spans="1:16" x14ac:dyDescent="0.3">
      <c r="B26" s="34">
        <v>50410</v>
      </c>
      <c r="C26" s="34" t="s">
        <v>13</v>
      </c>
      <c r="D26" s="18">
        <f>0*(1)</f>
        <v>0</v>
      </c>
      <c r="E26" s="26">
        <f t="shared" si="2"/>
        <v>0</v>
      </c>
      <c r="F26" s="26">
        <f t="shared" si="2"/>
        <v>0</v>
      </c>
      <c r="G26" s="45">
        <f t="shared" si="3"/>
        <v>0</v>
      </c>
      <c r="H26" s="18">
        <f t="shared" si="7"/>
        <v>0</v>
      </c>
      <c r="I26" s="26">
        <f t="shared" si="4"/>
        <v>0</v>
      </c>
      <c r="J26" s="26">
        <f t="shared" si="4"/>
        <v>0</v>
      </c>
      <c r="K26" s="45">
        <f t="shared" si="5"/>
        <v>0</v>
      </c>
      <c r="L26" s="18">
        <f t="shared" si="6"/>
        <v>0</v>
      </c>
      <c r="M26" s="18">
        <f t="shared" si="6"/>
        <v>0</v>
      </c>
      <c r="N26" s="18">
        <f t="shared" si="6"/>
        <v>0</v>
      </c>
      <c r="O26" s="42">
        <f t="shared" si="6"/>
        <v>0</v>
      </c>
      <c r="P26" s="59"/>
    </row>
    <row r="27" spans="1:16" x14ac:dyDescent="0.3">
      <c r="A27" s="48"/>
      <c r="B27" s="34"/>
      <c r="C27" s="34"/>
      <c r="D27" s="21"/>
      <c r="E27" s="8"/>
      <c r="F27" s="8"/>
      <c r="G27" s="14"/>
      <c r="H27" s="21"/>
      <c r="I27" s="8"/>
      <c r="J27" s="8"/>
      <c r="K27" s="14"/>
      <c r="L27" s="21"/>
      <c r="M27" s="8"/>
      <c r="N27" s="8"/>
      <c r="O27" s="14"/>
      <c r="P27" s="14"/>
    </row>
    <row r="28" spans="1:16" x14ac:dyDescent="0.3">
      <c r="A28" s="48"/>
      <c r="B28" s="38"/>
      <c r="C28" s="38"/>
      <c r="D28" s="23"/>
      <c r="E28" s="6"/>
      <c r="F28" s="6"/>
      <c r="G28" s="13"/>
      <c r="H28" s="23"/>
      <c r="I28" s="6"/>
      <c r="J28" s="6"/>
      <c r="K28" s="13"/>
      <c r="L28" s="23"/>
      <c r="M28" s="6"/>
      <c r="N28" s="6"/>
      <c r="O28" s="13"/>
      <c r="P28" s="13"/>
    </row>
    <row r="29" spans="1:16" ht="15" thickBot="1" x14ac:dyDescent="0.35">
      <c r="A29" s="50"/>
      <c r="B29" s="31"/>
      <c r="C29" s="31" t="s">
        <v>6</v>
      </c>
      <c r="D29" s="39">
        <f t="shared" ref="D29:K29" si="8">SUM(D19:D26)</f>
        <v>-952188.86</v>
      </c>
      <c r="E29" s="28">
        <f t="shared" si="8"/>
        <v>0</v>
      </c>
      <c r="F29" s="28">
        <f t="shared" si="8"/>
        <v>0</v>
      </c>
      <c r="G29" s="27">
        <f t="shared" si="8"/>
        <v>0</v>
      </c>
      <c r="H29" s="39">
        <f t="shared" si="8"/>
        <v>1210779.42</v>
      </c>
      <c r="I29" s="28">
        <f t="shared" si="8"/>
        <v>0</v>
      </c>
      <c r="J29" s="40">
        <f t="shared" si="8"/>
        <v>0</v>
      </c>
      <c r="K29" s="27">
        <f t="shared" si="8"/>
        <v>0</v>
      </c>
      <c r="L29" s="25">
        <f t="shared" ref="L29:O29" si="9">D29+H29</f>
        <v>258590.55999999994</v>
      </c>
      <c r="M29" s="25">
        <f t="shared" si="9"/>
        <v>0</v>
      </c>
      <c r="N29" s="25">
        <f t="shared" si="9"/>
        <v>0</v>
      </c>
      <c r="O29" s="27">
        <f t="shared" si="9"/>
        <v>0</v>
      </c>
      <c r="P29" s="57"/>
    </row>
    <row r="30" spans="1:16" ht="15" thickTop="1" x14ac:dyDescent="0.3"/>
  </sheetData>
  <mergeCells count="6">
    <mergeCell ref="D12:G12"/>
    <mergeCell ref="H12:K12"/>
    <mergeCell ref="L12:O12"/>
    <mergeCell ref="D13:E13"/>
    <mergeCell ref="H13:I13"/>
    <mergeCell ref="L13:M13"/>
  </mergeCells>
  <pageMargins left="0.7" right="0.7" top="0.75" bottom="0.75" header="0.3" footer="0.3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P25"/>
  <sheetViews>
    <sheetView topLeftCell="B1" workbookViewId="0">
      <selection activeCell="O10" sqref="O10"/>
    </sheetView>
  </sheetViews>
  <sheetFormatPr baseColWidth="10" defaultColWidth="9.109375" defaultRowHeight="14.4" x14ac:dyDescent="0.3"/>
  <cols>
    <col min="1" max="1" width="5.33203125" customWidth="1"/>
    <col min="2" max="2" width="13.33203125" customWidth="1"/>
    <col min="3" max="3" width="23.33203125" customWidth="1"/>
    <col min="4" max="15" width="13.33203125" customWidth="1"/>
    <col min="16" max="16" width="30.33203125" customWidth="1"/>
  </cols>
  <sheetData>
    <row r="1" spans="2:16" ht="1.5" customHeight="1" x14ac:dyDescent="0.3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2:16" ht="1.5" customHeight="1" x14ac:dyDescent="0.3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2:16" ht="1.5" customHeight="1" x14ac:dyDescent="0.3">
      <c r="B3" s="1"/>
      <c r="C3" s="49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2:16" x14ac:dyDescent="0.3">
      <c r="B4" s="1"/>
      <c r="C4" s="49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2:16" x14ac:dyDescent="0.3">
      <c r="B5" s="1"/>
      <c r="C5" s="49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2:16" ht="21" x14ac:dyDescent="0.4">
      <c r="B6" s="1"/>
      <c r="C6" s="49"/>
      <c r="D6" s="55" t="s">
        <v>15</v>
      </c>
      <c r="E6" s="51">
        <v>2022</v>
      </c>
      <c r="F6" s="7" t="s">
        <v>37</v>
      </c>
      <c r="H6" s="7"/>
      <c r="I6" s="7"/>
      <c r="J6" s="7"/>
      <c r="K6" s="7"/>
      <c r="L6" s="7"/>
      <c r="M6" s="1"/>
      <c r="N6" s="1"/>
      <c r="O6" s="1"/>
    </row>
    <row r="7" spans="2:16" ht="21" x14ac:dyDescent="0.4">
      <c r="B7" s="1"/>
      <c r="C7" s="54"/>
      <c r="D7" s="55" t="s">
        <v>32</v>
      </c>
      <c r="E7" s="51" t="str">
        <f>RIGHT("202212",2)</f>
        <v>12</v>
      </c>
      <c r="F7" s="1"/>
      <c r="G7" s="11"/>
      <c r="H7" s="11"/>
      <c r="I7" s="1"/>
      <c r="J7" s="1"/>
      <c r="K7" s="1"/>
      <c r="L7" s="1"/>
      <c r="M7" s="1"/>
      <c r="N7" s="1"/>
      <c r="O7" s="1"/>
    </row>
    <row r="8" spans="2:16" ht="22.8" x14ac:dyDescent="0.4">
      <c r="B8" s="1"/>
      <c r="C8" s="1"/>
      <c r="D8" s="4"/>
      <c r="E8" s="1"/>
      <c r="F8" s="29"/>
      <c r="G8" s="58" t="s">
        <v>22</v>
      </c>
      <c r="H8" s="41" t="s">
        <v>12</v>
      </c>
      <c r="I8" s="4"/>
      <c r="J8" s="4"/>
      <c r="K8" s="4"/>
      <c r="L8" s="4"/>
      <c r="M8" s="4"/>
      <c r="N8" s="4"/>
      <c r="O8" s="1"/>
    </row>
    <row r="9" spans="2:16" ht="15.6" x14ac:dyDescent="0.3">
      <c r="B9" s="1"/>
      <c r="C9" s="1"/>
      <c r="D9" s="4"/>
      <c r="E9" s="11"/>
      <c r="F9" s="29"/>
      <c r="G9" s="29"/>
      <c r="H9" s="11"/>
      <c r="I9" s="4"/>
      <c r="J9" s="4"/>
      <c r="K9" s="4"/>
      <c r="L9" s="4"/>
      <c r="M9" s="4"/>
      <c r="N9" s="4"/>
      <c r="O9" s="1"/>
    </row>
    <row r="10" spans="2:16" ht="15" customHeight="1" x14ac:dyDescent="0.4">
      <c r="B10" s="1"/>
      <c r="C10" s="20"/>
      <c r="D10" s="20"/>
      <c r="E10" s="20"/>
      <c r="F10" s="1"/>
      <c r="I10" s="4"/>
      <c r="J10" s="4"/>
      <c r="K10" s="4"/>
      <c r="L10" s="4"/>
      <c r="M10" s="4"/>
      <c r="N10" s="4"/>
      <c r="O10" s="1"/>
    </row>
    <row r="11" spans="2:16" ht="22.8" x14ac:dyDescent="0.4">
      <c r="B11" s="1"/>
      <c r="C11" s="20"/>
      <c r="D11" s="30"/>
      <c r="E11" s="30"/>
      <c r="F11" s="3"/>
      <c r="G11" s="3"/>
      <c r="H11" s="3"/>
      <c r="I11" s="3"/>
      <c r="J11" s="3"/>
      <c r="K11" s="3"/>
      <c r="L11" s="3"/>
      <c r="M11" s="3"/>
      <c r="N11" s="3"/>
      <c r="O11" s="53"/>
    </row>
    <row r="12" spans="2:16" ht="17.399999999999999" x14ac:dyDescent="0.3">
      <c r="B12" s="43"/>
      <c r="C12" s="47"/>
      <c r="D12" s="73" t="s">
        <v>0</v>
      </c>
      <c r="E12" s="74"/>
      <c r="F12" s="74"/>
      <c r="G12" s="75"/>
      <c r="H12" s="73" t="s">
        <v>65</v>
      </c>
      <c r="I12" s="74"/>
      <c r="J12" s="74"/>
      <c r="K12" s="75"/>
      <c r="L12" s="73" t="s">
        <v>1</v>
      </c>
      <c r="M12" s="74"/>
      <c r="N12" s="74"/>
      <c r="O12" s="75"/>
      <c r="P12" s="56"/>
    </row>
    <row r="13" spans="2:16" x14ac:dyDescent="0.3">
      <c r="B13" s="52"/>
      <c r="C13" s="46"/>
      <c r="D13" s="76" t="s">
        <v>68</v>
      </c>
      <c r="E13" s="77"/>
      <c r="F13" s="32" t="s">
        <v>11</v>
      </c>
      <c r="G13" s="9"/>
      <c r="H13" s="76" t="s">
        <v>68</v>
      </c>
      <c r="I13" s="77"/>
      <c r="J13" s="32" t="s">
        <v>11</v>
      </c>
      <c r="K13" s="9"/>
      <c r="L13" s="76" t="s">
        <v>68</v>
      </c>
      <c r="M13" s="77"/>
      <c r="N13" s="46"/>
      <c r="O13" s="9"/>
      <c r="P13" s="9"/>
    </row>
    <row r="14" spans="2:16" x14ac:dyDescent="0.3">
      <c r="B14" s="52"/>
      <c r="C14" s="9"/>
      <c r="D14" s="2" t="s">
        <v>51</v>
      </c>
      <c r="E14" s="2" t="s">
        <v>46</v>
      </c>
      <c r="F14" s="2" t="s">
        <v>16</v>
      </c>
      <c r="G14" s="2" t="s">
        <v>21</v>
      </c>
      <c r="H14" s="2" t="s">
        <v>51</v>
      </c>
      <c r="I14" s="2" t="s">
        <v>46</v>
      </c>
      <c r="J14" s="2" t="s">
        <v>16</v>
      </c>
      <c r="K14" s="2" t="s">
        <v>21</v>
      </c>
      <c r="L14" s="2" t="s">
        <v>51</v>
      </c>
      <c r="M14" s="2" t="s">
        <v>46</v>
      </c>
      <c r="N14" s="2" t="s">
        <v>16</v>
      </c>
      <c r="O14" s="2" t="s">
        <v>21</v>
      </c>
      <c r="P14" s="2"/>
    </row>
    <row r="15" spans="2:16" x14ac:dyDescent="0.3">
      <c r="B15" s="1"/>
      <c r="C15" s="44"/>
      <c r="D15" s="1"/>
      <c r="E15" s="1"/>
      <c r="F15" s="1"/>
      <c r="G15" s="15"/>
      <c r="H15" s="1"/>
      <c r="I15" s="1"/>
      <c r="J15" s="1"/>
      <c r="K15" s="15"/>
      <c r="L15" s="1"/>
      <c r="M15" s="1"/>
      <c r="N15" s="1"/>
      <c r="O15" s="15"/>
      <c r="P15" s="15"/>
    </row>
    <row r="16" spans="2:16" x14ac:dyDescent="0.3">
      <c r="B16" s="37"/>
      <c r="C16" s="37" t="s">
        <v>6</v>
      </c>
      <c r="D16" s="10">
        <f t="shared" ref="D16:K16" si="0">SUM(D19:D21)</f>
        <v>-118970</v>
      </c>
      <c r="E16" s="17">
        <f t="shared" si="0"/>
        <v>0</v>
      </c>
      <c r="F16" s="17">
        <f t="shared" si="0"/>
        <v>0</v>
      </c>
      <c r="G16" s="16">
        <f t="shared" si="0"/>
        <v>0</v>
      </c>
      <c r="H16" s="10">
        <f t="shared" si="0"/>
        <v>98793.25</v>
      </c>
      <c r="I16" s="17">
        <f t="shared" si="0"/>
        <v>0</v>
      </c>
      <c r="J16" s="17">
        <f t="shared" si="0"/>
        <v>0</v>
      </c>
      <c r="K16" s="16">
        <f t="shared" si="0"/>
        <v>0</v>
      </c>
      <c r="L16" s="10">
        <f t="shared" ref="L16:O16" si="1">D16+H16</f>
        <v>-20176.75</v>
      </c>
      <c r="M16" s="10">
        <f t="shared" si="1"/>
        <v>0</v>
      </c>
      <c r="N16" s="10">
        <f t="shared" si="1"/>
        <v>0</v>
      </c>
      <c r="O16" s="16">
        <f t="shared" si="1"/>
        <v>0</v>
      </c>
      <c r="P16" s="16"/>
    </row>
    <row r="17" spans="1:16" x14ac:dyDescent="0.3">
      <c r="A17" s="1"/>
      <c r="B17" s="33"/>
      <c r="C17" s="33"/>
      <c r="D17" s="22"/>
      <c r="E17" s="5"/>
      <c r="F17" s="5"/>
      <c r="G17" s="12"/>
      <c r="H17" s="22"/>
      <c r="I17" s="5"/>
      <c r="J17" s="5"/>
      <c r="K17" s="12"/>
      <c r="L17" s="22"/>
      <c r="M17" s="5"/>
      <c r="N17" s="5"/>
      <c r="O17" s="12"/>
      <c r="P17" s="12"/>
    </row>
    <row r="18" spans="1:16" x14ac:dyDescent="0.3">
      <c r="A18" s="1"/>
      <c r="B18" s="36" t="s">
        <v>3</v>
      </c>
      <c r="C18" s="36" t="s">
        <v>28</v>
      </c>
      <c r="D18" s="35"/>
      <c r="E18" s="19"/>
      <c r="F18" s="19"/>
      <c r="G18" s="24"/>
      <c r="H18" s="35"/>
      <c r="I18" s="19"/>
      <c r="J18" s="19"/>
      <c r="K18" s="24"/>
      <c r="L18" s="35"/>
      <c r="M18" s="19"/>
      <c r="N18" s="19"/>
      <c r="O18" s="24"/>
      <c r="P18" s="24"/>
    </row>
    <row r="19" spans="1:16" x14ac:dyDescent="0.3">
      <c r="B19" s="34">
        <v>30000</v>
      </c>
      <c r="C19" s="34" t="s">
        <v>71</v>
      </c>
      <c r="D19" s="18">
        <f>0*(1)</f>
        <v>0</v>
      </c>
      <c r="E19" s="26">
        <f t="shared" ref="E19:F21" si="2">0*(-1)</f>
        <v>0</v>
      </c>
      <c r="F19" s="26">
        <f t="shared" si="2"/>
        <v>0</v>
      </c>
      <c r="G19" s="45">
        <f t="shared" ref="G19:G21" si="3">IF(0=0,F19,0)</f>
        <v>0</v>
      </c>
      <c r="H19" s="18">
        <f t="shared" ref="H19:J19" si="4">0*1</f>
        <v>0</v>
      </c>
      <c r="I19" s="26">
        <f t="shared" si="4"/>
        <v>0</v>
      </c>
      <c r="J19" s="26">
        <f t="shared" si="4"/>
        <v>0</v>
      </c>
      <c r="K19" s="45">
        <f t="shared" ref="K19:K21" si="5">IF(0=0,J19,0)</f>
        <v>0</v>
      </c>
      <c r="L19" s="18">
        <f t="shared" ref="L19:O21" si="6">D19+H19</f>
        <v>0</v>
      </c>
      <c r="M19" s="18">
        <f t="shared" si="6"/>
        <v>0</v>
      </c>
      <c r="N19" s="18">
        <f t="shared" si="6"/>
        <v>0</v>
      </c>
      <c r="O19" s="42">
        <f t="shared" si="6"/>
        <v>0</v>
      </c>
      <c r="P19" s="59"/>
    </row>
    <row r="20" spans="1:16" x14ac:dyDescent="0.3">
      <c r="B20" s="34">
        <v>30100</v>
      </c>
      <c r="C20" s="34" t="s">
        <v>71</v>
      </c>
      <c r="D20" s="18">
        <f>-118970*(1)</f>
        <v>-118970</v>
      </c>
      <c r="E20" s="26">
        <f t="shared" si="2"/>
        <v>0</v>
      </c>
      <c r="F20" s="26">
        <f t="shared" si="2"/>
        <v>0</v>
      </c>
      <c r="G20" s="45">
        <f t="shared" si="3"/>
        <v>0</v>
      </c>
      <c r="H20" s="18">
        <f>97799.5*1</f>
        <v>97799.5</v>
      </c>
      <c r="I20" s="26">
        <f t="shared" ref="I20:J21" si="7">0*1</f>
        <v>0</v>
      </c>
      <c r="J20" s="26">
        <f t="shared" si="7"/>
        <v>0</v>
      </c>
      <c r="K20" s="45">
        <f t="shared" si="5"/>
        <v>0</v>
      </c>
      <c r="L20" s="18">
        <f t="shared" si="6"/>
        <v>-21170.5</v>
      </c>
      <c r="M20" s="18">
        <f t="shared" si="6"/>
        <v>0</v>
      </c>
      <c r="N20" s="18">
        <f t="shared" si="6"/>
        <v>0</v>
      </c>
      <c r="O20" s="42">
        <f t="shared" si="6"/>
        <v>0</v>
      </c>
      <c r="P20" s="59"/>
    </row>
    <row r="21" spans="1:16" x14ac:dyDescent="0.3">
      <c r="B21" s="34">
        <v>30600</v>
      </c>
      <c r="C21" s="34" t="s">
        <v>40</v>
      </c>
      <c r="D21" s="18">
        <f>0*(1)</f>
        <v>0</v>
      </c>
      <c r="E21" s="26">
        <f t="shared" si="2"/>
        <v>0</v>
      </c>
      <c r="F21" s="26">
        <f t="shared" si="2"/>
        <v>0</v>
      </c>
      <c r="G21" s="45">
        <f t="shared" si="3"/>
        <v>0</v>
      </c>
      <c r="H21" s="18">
        <f>993.75*1</f>
        <v>993.75</v>
      </c>
      <c r="I21" s="26">
        <f t="shared" si="7"/>
        <v>0</v>
      </c>
      <c r="J21" s="26">
        <f t="shared" si="7"/>
        <v>0</v>
      </c>
      <c r="K21" s="45">
        <f t="shared" si="5"/>
        <v>0</v>
      </c>
      <c r="L21" s="18">
        <f t="shared" si="6"/>
        <v>993.75</v>
      </c>
      <c r="M21" s="18">
        <f t="shared" si="6"/>
        <v>0</v>
      </c>
      <c r="N21" s="18">
        <f t="shared" si="6"/>
        <v>0</v>
      </c>
      <c r="O21" s="42">
        <f t="shared" si="6"/>
        <v>0</v>
      </c>
      <c r="P21" s="59"/>
    </row>
    <row r="22" spans="1:16" x14ac:dyDescent="0.3">
      <c r="A22" s="48"/>
      <c r="B22" s="34"/>
      <c r="C22" s="34"/>
      <c r="D22" s="21"/>
      <c r="E22" s="8"/>
      <c r="F22" s="8"/>
      <c r="G22" s="14"/>
      <c r="H22" s="21"/>
      <c r="I22" s="8"/>
      <c r="J22" s="8"/>
      <c r="K22" s="14"/>
      <c r="L22" s="21"/>
      <c r="M22" s="8"/>
      <c r="N22" s="8"/>
      <c r="O22" s="14"/>
      <c r="P22" s="14"/>
    </row>
    <row r="23" spans="1:16" x14ac:dyDescent="0.3">
      <c r="A23" s="48"/>
      <c r="B23" s="38"/>
      <c r="C23" s="38"/>
      <c r="D23" s="23"/>
      <c r="E23" s="6"/>
      <c r="F23" s="6"/>
      <c r="G23" s="13"/>
      <c r="H23" s="23"/>
      <c r="I23" s="6"/>
      <c r="J23" s="6"/>
      <c r="K23" s="13"/>
      <c r="L23" s="23"/>
      <c r="M23" s="6"/>
      <c r="N23" s="6"/>
      <c r="O23" s="13"/>
      <c r="P23" s="13"/>
    </row>
    <row r="24" spans="1:16" ht="15" thickBot="1" x14ac:dyDescent="0.35">
      <c r="A24" s="50"/>
      <c r="B24" s="31"/>
      <c r="C24" s="31" t="s">
        <v>6</v>
      </c>
      <c r="D24" s="39">
        <f t="shared" ref="D24:K24" si="8">SUM(D19:D21)</f>
        <v>-118970</v>
      </c>
      <c r="E24" s="28">
        <f t="shared" si="8"/>
        <v>0</v>
      </c>
      <c r="F24" s="28">
        <f t="shared" si="8"/>
        <v>0</v>
      </c>
      <c r="G24" s="27">
        <f t="shared" si="8"/>
        <v>0</v>
      </c>
      <c r="H24" s="39">
        <f t="shared" si="8"/>
        <v>98793.25</v>
      </c>
      <c r="I24" s="28">
        <f t="shared" si="8"/>
        <v>0</v>
      </c>
      <c r="J24" s="40">
        <f t="shared" si="8"/>
        <v>0</v>
      </c>
      <c r="K24" s="27">
        <f t="shared" si="8"/>
        <v>0</v>
      </c>
      <c r="L24" s="25">
        <f t="shared" ref="L24:O24" si="9">D24+H24</f>
        <v>-20176.75</v>
      </c>
      <c r="M24" s="25">
        <f t="shared" si="9"/>
        <v>0</v>
      </c>
      <c r="N24" s="25">
        <f t="shared" si="9"/>
        <v>0</v>
      </c>
      <c r="O24" s="27">
        <f t="shared" si="9"/>
        <v>0</v>
      </c>
      <c r="P24" s="57"/>
    </row>
    <row r="25" spans="1:16" ht="15" thickTop="1" x14ac:dyDescent="0.3"/>
  </sheetData>
  <mergeCells count="6">
    <mergeCell ref="D12:G12"/>
    <mergeCell ref="H12:K12"/>
    <mergeCell ref="L12:O12"/>
    <mergeCell ref="D13:E13"/>
    <mergeCell ref="H13:I13"/>
    <mergeCell ref="L13:M13"/>
  </mergeCells>
  <pageMargins left="0.7" right="0.7" top="0.75" bottom="0.75" header="0.3" footer="0.3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22"/>
  <sheetViews>
    <sheetView topLeftCell="B1" workbookViewId="0">
      <selection activeCell="O10" sqref="O10"/>
    </sheetView>
  </sheetViews>
  <sheetFormatPr baseColWidth="10" defaultColWidth="9.109375" defaultRowHeight="14.4" x14ac:dyDescent="0.3"/>
  <cols>
    <col min="1" max="1" width="5.33203125" customWidth="1"/>
    <col min="2" max="2" width="13.33203125" customWidth="1"/>
    <col min="3" max="3" width="23.33203125" customWidth="1"/>
    <col min="4" max="15" width="13.33203125" customWidth="1"/>
    <col min="16" max="16" width="30.33203125" customWidth="1"/>
  </cols>
  <sheetData>
    <row r="1" spans="2:16" ht="1.5" customHeight="1" x14ac:dyDescent="0.3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2:16" ht="1.5" customHeight="1" x14ac:dyDescent="0.3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2:16" ht="1.5" customHeight="1" x14ac:dyDescent="0.3">
      <c r="B3" s="1"/>
      <c r="C3" s="49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2:16" x14ac:dyDescent="0.3">
      <c r="B4" s="1"/>
      <c r="C4" s="49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2:16" x14ac:dyDescent="0.3">
      <c r="B5" s="1"/>
      <c r="C5" s="49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2:16" ht="21" x14ac:dyDescent="0.4">
      <c r="B6" s="1"/>
      <c r="C6" s="49"/>
      <c r="D6" s="55" t="s">
        <v>15</v>
      </c>
      <c r="E6" s="51">
        <v>2022</v>
      </c>
      <c r="F6" s="7" t="s">
        <v>37</v>
      </c>
      <c r="H6" s="7"/>
      <c r="I6" s="7"/>
      <c r="J6" s="7"/>
      <c r="K6" s="7"/>
      <c r="L6" s="7"/>
      <c r="M6" s="1"/>
      <c r="N6" s="1"/>
      <c r="O6" s="1"/>
    </row>
    <row r="7" spans="2:16" ht="21" x14ac:dyDescent="0.4">
      <c r="B7" s="1"/>
      <c r="C7" s="54"/>
      <c r="D7" s="55" t="s">
        <v>32</v>
      </c>
      <c r="E7" s="51" t="str">
        <f>RIGHT("202212",2)</f>
        <v>12</v>
      </c>
      <c r="F7" s="1"/>
      <c r="G7" s="11"/>
      <c r="H7" s="11"/>
      <c r="I7" s="1"/>
      <c r="J7" s="1"/>
      <c r="K7" s="1"/>
      <c r="L7" s="1"/>
      <c r="M7" s="1"/>
      <c r="N7" s="1"/>
      <c r="O7" s="1"/>
    </row>
    <row r="8" spans="2:16" ht="22.8" x14ac:dyDescent="0.4">
      <c r="B8" s="1"/>
      <c r="C8" s="1"/>
      <c r="D8" s="4"/>
      <c r="E8" s="1"/>
      <c r="F8" s="29"/>
      <c r="G8" s="58" t="s">
        <v>4</v>
      </c>
      <c r="H8" s="41" t="s">
        <v>72</v>
      </c>
      <c r="I8" s="4"/>
      <c r="J8" s="4"/>
      <c r="K8" s="4"/>
      <c r="L8" s="4"/>
      <c r="M8" s="4"/>
      <c r="N8" s="4"/>
      <c r="O8" s="1"/>
    </row>
    <row r="9" spans="2:16" ht="15.6" x14ac:dyDescent="0.3">
      <c r="B9" s="1"/>
      <c r="C9" s="1"/>
      <c r="D9" s="4"/>
      <c r="E9" s="11"/>
      <c r="F9" s="29"/>
      <c r="G9" s="29"/>
      <c r="H9" s="11"/>
      <c r="I9" s="4"/>
      <c r="J9" s="4"/>
      <c r="K9" s="4"/>
      <c r="L9" s="4"/>
      <c r="M9" s="4"/>
      <c r="N9" s="4"/>
      <c r="O9" s="1"/>
    </row>
    <row r="10" spans="2:16" ht="15" customHeight="1" x14ac:dyDescent="0.4">
      <c r="B10" s="1"/>
      <c r="C10" s="20"/>
      <c r="D10" s="20"/>
      <c r="E10" s="20"/>
      <c r="F10" s="1"/>
      <c r="I10" s="4"/>
      <c r="J10" s="4"/>
      <c r="K10" s="4"/>
      <c r="L10" s="4"/>
      <c r="M10" s="4"/>
      <c r="N10" s="4"/>
      <c r="O10" s="1"/>
    </row>
    <row r="11" spans="2:16" ht="22.8" x14ac:dyDescent="0.4">
      <c r="B11" s="1"/>
      <c r="C11" s="20"/>
      <c r="D11" s="30"/>
      <c r="E11" s="30"/>
      <c r="F11" s="3"/>
      <c r="G11" s="3"/>
      <c r="H11" s="3"/>
      <c r="I11" s="3"/>
      <c r="J11" s="3"/>
      <c r="K11" s="3"/>
      <c r="L11" s="3"/>
      <c r="M11" s="3"/>
      <c r="N11" s="3"/>
      <c r="O11" s="53"/>
    </row>
    <row r="12" spans="2:16" ht="17.399999999999999" x14ac:dyDescent="0.3">
      <c r="B12" s="43"/>
      <c r="C12" s="47"/>
      <c r="D12" s="73" t="s">
        <v>0</v>
      </c>
      <c r="E12" s="74"/>
      <c r="F12" s="74"/>
      <c r="G12" s="75"/>
      <c r="H12" s="73" t="s">
        <v>65</v>
      </c>
      <c r="I12" s="74"/>
      <c r="J12" s="74"/>
      <c r="K12" s="75"/>
      <c r="L12" s="73" t="s">
        <v>1</v>
      </c>
      <c r="M12" s="74"/>
      <c r="N12" s="74"/>
      <c r="O12" s="75"/>
      <c r="P12" s="56"/>
    </row>
    <row r="13" spans="2:16" x14ac:dyDescent="0.3">
      <c r="B13" s="52"/>
      <c r="C13" s="46"/>
      <c r="D13" s="76" t="s">
        <v>68</v>
      </c>
      <c r="E13" s="77"/>
      <c r="F13" s="32" t="s">
        <v>11</v>
      </c>
      <c r="G13" s="9"/>
      <c r="H13" s="76" t="s">
        <v>68</v>
      </c>
      <c r="I13" s="77"/>
      <c r="J13" s="32" t="s">
        <v>11</v>
      </c>
      <c r="K13" s="9"/>
      <c r="L13" s="76" t="s">
        <v>68</v>
      </c>
      <c r="M13" s="77"/>
      <c r="N13" s="46"/>
      <c r="O13" s="9"/>
      <c r="P13" s="9"/>
    </row>
    <row r="14" spans="2:16" x14ac:dyDescent="0.3">
      <c r="B14" s="52"/>
      <c r="C14" s="9"/>
      <c r="D14" s="2" t="s">
        <v>51</v>
      </c>
      <c r="E14" s="2" t="s">
        <v>46</v>
      </c>
      <c r="F14" s="2" t="s">
        <v>16</v>
      </c>
      <c r="G14" s="2" t="s">
        <v>21</v>
      </c>
      <c r="H14" s="2" t="s">
        <v>51</v>
      </c>
      <c r="I14" s="2" t="s">
        <v>46</v>
      </c>
      <c r="J14" s="2" t="s">
        <v>16</v>
      </c>
      <c r="K14" s="2" t="s">
        <v>21</v>
      </c>
      <c r="L14" s="2" t="s">
        <v>51</v>
      </c>
      <c r="M14" s="2" t="s">
        <v>46</v>
      </c>
      <c r="N14" s="2" t="s">
        <v>16</v>
      </c>
      <c r="O14" s="2" t="s">
        <v>21</v>
      </c>
      <c r="P14" s="2"/>
    </row>
    <row r="15" spans="2:16" x14ac:dyDescent="0.3">
      <c r="B15" s="1"/>
      <c r="C15" s="44"/>
      <c r="D15" s="1"/>
      <c r="E15" s="1"/>
      <c r="F15" s="1"/>
      <c r="G15" s="15"/>
      <c r="H15" s="1"/>
      <c r="I15" s="1"/>
      <c r="J15" s="1"/>
      <c r="K15" s="15"/>
      <c r="L15" s="1"/>
      <c r="M15" s="1"/>
      <c r="N15" s="1"/>
      <c r="O15" s="15"/>
      <c r="P15" s="15"/>
    </row>
    <row r="16" spans="2:16" x14ac:dyDescent="0.3">
      <c r="B16" s="37"/>
      <c r="C16" s="37" t="s">
        <v>6</v>
      </c>
      <c r="D16" s="10">
        <f t="shared" ref="D16:K16" si="0">SUM(0)</f>
        <v>0</v>
      </c>
      <c r="E16" s="17">
        <f t="shared" si="0"/>
        <v>0</v>
      </c>
      <c r="F16" s="17">
        <f t="shared" si="0"/>
        <v>0</v>
      </c>
      <c r="G16" s="16">
        <f t="shared" si="0"/>
        <v>0</v>
      </c>
      <c r="H16" s="10">
        <f t="shared" si="0"/>
        <v>0</v>
      </c>
      <c r="I16" s="17">
        <f t="shared" si="0"/>
        <v>0</v>
      </c>
      <c r="J16" s="17">
        <f t="shared" si="0"/>
        <v>0</v>
      </c>
      <c r="K16" s="16">
        <f t="shared" si="0"/>
        <v>0</v>
      </c>
      <c r="L16" s="10">
        <f t="shared" ref="L16:O16" si="1">D16+H16</f>
        <v>0</v>
      </c>
      <c r="M16" s="10">
        <f t="shared" si="1"/>
        <v>0</v>
      </c>
      <c r="N16" s="10">
        <f t="shared" si="1"/>
        <v>0</v>
      </c>
      <c r="O16" s="16">
        <f t="shared" si="1"/>
        <v>0</v>
      </c>
      <c r="P16" s="16"/>
    </row>
    <row r="17" spans="1:16" x14ac:dyDescent="0.3">
      <c r="A17" s="1"/>
      <c r="B17" s="33"/>
      <c r="C17" s="33"/>
      <c r="D17" s="22"/>
      <c r="E17" s="5"/>
      <c r="F17" s="5"/>
      <c r="G17" s="12"/>
      <c r="H17" s="22"/>
      <c r="I17" s="5"/>
      <c r="J17" s="5"/>
      <c r="K17" s="12"/>
      <c r="L17" s="22"/>
      <c r="M17" s="5"/>
      <c r="N17" s="5"/>
      <c r="O17" s="12"/>
      <c r="P17" s="12"/>
    </row>
    <row r="18" spans="1:16" x14ac:dyDescent="0.3">
      <c r="A18" s="1"/>
      <c r="B18" s="36" t="s">
        <v>3</v>
      </c>
      <c r="C18" s="36" t="s">
        <v>28</v>
      </c>
      <c r="D18" s="35"/>
      <c r="E18" s="19"/>
      <c r="F18" s="19"/>
      <c r="G18" s="24"/>
      <c r="H18" s="35"/>
      <c r="I18" s="19"/>
      <c r="J18" s="19"/>
      <c r="K18" s="24"/>
      <c r="L18" s="35"/>
      <c r="M18" s="19"/>
      <c r="N18" s="19"/>
      <c r="O18" s="24"/>
      <c r="P18" s="24"/>
    </row>
    <row r="19" spans="1:16" x14ac:dyDescent="0.3">
      <c r="A19" s="48"/>
      <c r="B19" s="34"/>
      <c r="C19" s="34"/>
      <c r="D19" s="21"/>
      <c r="E19" s="8"/>
      <c r="F19" s="8"/>
      <c r="G19" s="14"/>
      <c r="H19" s="21"/>
      <c r="I19" s="8"/>
      <c r="J19" s="8"/>
      <c r="K19" s="14"/>
      <c r="L19" s="21"/>
      <c r="M19" s="8"/>
      <c r="N19" s="8"/>
      <c r="O19" s="14"/>
      <c r="P19" s="14"/>
    </row>
    <row r="20" spans="1:16" x14ac:dyDescent="0.3">
      <c r="A20" s="48"/>
      <c r="B20" s="38"/>
      <c r="C20" s="38"/>
      <c r="D20" s="23"/>
      <c r="E20" s="6"/>
      <c r="F20" s="6"/>
      <c r="G20" s="13"/>
      <c r="H20" s="23"/>
      <c r="I20" s="6"/>
      <c r="J20" s="6"/>
      <c r="K20" s="13"/>
      <c r="L20" s="23"/>
      <c r="M20" s="6"/>
      <c r="N20" s="6"/>
      <c r="O20" s="13"/>
      <c r="P20" s="13"/>
    </row>
    <row r="21" spans="1:16" ht="15" thickBot="1" x14ac:dyDescent="0.35">
      <c r="A21" s="50"/>
      <c r="B21" s="31"/>
      <c r="C21" s="31" t="s">
        <v>6</v>
      </c>
      <c r="D21" s="39">
        <f t="shared" ref="D21:K21" si="2">SUM(0)</f>
        <v>0</v>
      </c>
      <c r="E21" s="28">
        <f t="shared" si="2"/>
        <v>0</v>
      </c>
      <c r="F21" s="28">
        <f t="shared" si="2"/>
        <v>0</v>
      </c>
      <c r="G21" s="27">
        <f t="shared" si="2"/>
        <v>0</v>
      </c>
      <c r="H21" s="39">
        <f t="shared" si="2"/>
        <v>0</v>
      </c>
      <c r="I21" s="28">
        <f t="shared" si="2"/>
        <v>0</v>
      </c>
      <c r="J21" s="40">
        <f t="shared" si="2"/>
        <v>0</v>
      </c>
      <c r="K21" s="27">
        <f t="shared" si="2"/>
        <v>0</v>
      </c>
      <c r="L21" s="25">
        <f t="shared" ref="L21:O21" si="3">D21+H21</f>
        <v>0</v>
      </c>
      <c r="M21" s="25">
        <f t="shared" si="3"/>
        <v>0</v>
      </c>
      <c r="N21" s="25">
        <f t="shared" si="3"/>
        <v>0</v>
      </c>
      <c r="O21" s="27">
        <f t="shared" si="3"/>
        <v>0</v>
      </c>
      <c r="P21" s="57"/>
    </row>
    <row r="22" spans="1:16" ht="15" thickTop="1" x14ac:dyDescent="0.3"/>
  </sheetData>
  <mergeCells count="6">
    <mergeCell ref="D12:G12"/>
    <mergeCell ref="H12:K12"/>
    <mergeCell ref="L12:O12"/>
    <mergeCell ref="D13:E13"/>
    <mergeCell ref="H13:I13"/>
    <mergeCell ref="L13:M13"/>
  </mergeCells>
  <pageMargins left="0.7" right="0.7" top="0.75" bottom="0.75" header="0.3" footer="0.3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P31"/>
  <sheetViews>
    <sheetView topLeftCell="B1" workbookViewId="0">
      <selection activeCell="O10" sqref="O10"/>
    </sheetView>
  </sheetViews>
  <sheetFormatPr baseColWidth="10" defaultColWidth="9.109375" defaultRowHeight="14.4" x14ac:dyDescent="0.3"/>
  <cols>
    <col min="1" max="1" width="5.33203125" customWidth="1"/>
    <col min="2" max="2" width="13.33203125" customWidth="1"/>
    <col min="3" max="3" width="23.33203125" customWidth="1"/>
    <col min="4" max="15" width="13.33203125" customWidth="1"/>
    <col min="16" max="16" width="30.33203125" customWidth="1"/>
  </cols>
  <sheetData>
    <row r="1" spans="2:16" ht="1.5" customHeight="1" x14ac:dyDescent="0.3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2:16" ht="1.5" customHeight="1" x14ac:dyDescent="0.3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2:16" ht="1.5" customHeight="1" x14ac:dyDescent="0.3">
      <c r="B3" s="1"/>
      <c r="C3" s="49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2:16" x14ac:dyDescent="0.3">
      <c r="B4" s="1"/>
      <c r="C4" s="49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2:16" x14ac:dyDescent="0.3">
      <c r="B5" s="1"/>
      <c r="C5" s="49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2:16" ht="21" x14ac:dyDescent="0.4">
      <c r="B6" s="1"/>
      <c r="C6" s="49"/>
      <c r="D6" s="55" t="s">
        <v>15</v>
      </c>
      <c r="E6" s="51">
        <v>2022</v>
      </c>
      <c r="F6" s="7" t="s">
        <v>37</v>
      </c>
      <c r="H6" s="7"/>
      <c r="I6" s="7"/>
      <c r="J6" s="7"/>
      <c r="K6" s="7"/>
      <c r="L6" s="7"/>
      <c r="M6" s="1"/>
      <c r="N6" s="1"/>
      <c r="O6" s="1"/>
    </row>
    <row r="7" spans="2:16" ht="21" x14ac:dyDescent="0.4">
      <c r="B7" s="1"/>
      <c r="C7" s="54"/>
      <c r="D7" s="55" t="s">
        <v>32</v>
      </c>
      <c r="E7" s="51" t="str">
        <f>RIGHT("202212",2)</f>
        <v>12</v>
      </c>
      <c r="F7" s="1"/>
      <c r="G7" s="11"/>
      <c r="H7" s="11"/>
      <c r="I7" s="1"/>
      <c r="J7" s="1"/>
      <c r="K7" s="1"/>
      <c r="L7" s="1"/>
      <c r="M7" s="1"/>
      <c r="N7" s="1"/>
      <c r="O7" s="1"/>
    </row>
    <row r="8" spans="2:16" ht="22.8" x14ac:dyDescent="0.4">
      <c r="B8" s="1"/>
      <c r="C8" s="1"/>
      <c r="D8" s="4"/>
      <c r="E8" s="1"/>
      <c r="F8" s="29"/>
      <c r="G8" s="58" t="s">
        <v>59</v>
      </c>
      <c r="H8" s="41" t="s">
        <v>24</v>
      </c>
      <c r="I8" s="4"/>
      <c r="J8" s="4"/>
      <c r="K8" s="4"/>
      <c r="L8" s="4"/>
      <c r="M8" s="4"/>
      <c r="N8" s="4"/>
      <c r="O8" s="1"/>
    </row>
    <row r="9" spans="2:16" ht="15.6" x14ac:dyDescent="0.3">
      <c r="B9" s="1"/>
      <c r="C9" s="1"/>
      <c r="D9" s="4"/>
      <c r="E9" s="11"/>
      <c r="F9" s="29"/>
      <c r="G9" s="29"/>
      <c r="H9" s="11"/>
      <c r="I9" s="4"/>
      <c r="J9" s="4"/>
      <c r="K9" s="4"/>
      <c r="L9" s="4"/>
      <c r="M9" s="4"/>
      <c r="N9" s="4"/>
      <c r="O9" s="1"/>
    </row>
    <row r="10" spans="2:16" ht="15" customHeight="1" x14ac:dyDescent="0.4">
      <c r="B10" s="1"/>
      <c r="C10" s="20"/>
      <c r="D10" s="20"/>
      <c r="E10" s="20"/>
      <c r="F10" s="1"/>
      <c r="I10" s="4"/>
      <c r="J10" s="4"/>
      <c r="K10" s="4"/>
      <c r="L10" s="4"/>
      <c r="M10" s="4"/>
      <c r="N10" s="4"/>
      <c r="O10" s="1"/>
    </row>
    <row r="11" spans="2:16" ht="22.8" x14ac:dyDescent="0.4">
      <c r="B11" s="1"/>
      <c r="C11" s="20"/>
      <c r="D11" s="30"/>
      <c r="E11" s="30"/>
      <c r="F11" s="3"/>
      <c r="G11" s="3"/>
      <c r="H11" s="3"/>
      <c r="I11" s="3"/>
      <c r="J11" s="3"/>
      <c r="K11" s="3"/>
      <c r="L11" s="3"/>
      <c r="M11" s="3"/>
      <c r="N11" s="3"/>
      <c r="O11" s="53"/>
    </row>
    <row r="12" spans="2:16" ht="17.399999999999999" x14ac:dyDescent="0.3">
      <c r="B12" s="43"/>
      <c r="C12" s="47"/>
      <c r="D12" s="73" t="s">
        <v>0</v>
      </c>
      <c r="E12" s="74"/>
      <c r="F12" s="74"/>
      <c r="G12" s="75"/>
      <c r="H12" s="73" t="s">
        <v>65</v>
      </c>
      <c r="I12" s="74"/>
      <c r="J12" s="74"/>
      <c r="K12" s="75"/>
      <c r="L12" s="73" t="s">
        <v>1</v>
      </c>
      <c r="M12" s="74"/>
      <c r="N12" s="74"/>
      <c r="O12" s="75"/>
      <c r="P12" s="56"/>
    </row>
    <row r="13" spans="2:16" x14ac:dyDescent="0.3">
      <c r="B13" s="52"/>
      <c r="C13" s="46"/>
      <c r="D13" s="76" t="s">
        <v>68</v>
      </c>
      <c r="E13" s="77"/>
      <c r="F13" s="32" t="s">
        <v>11</v>
      </c>
      <c r="G13" s="9"/>
      <c r="H13" s="76" t="s">
        <v>68</v>
      </c>
      <c r="I13" s="77"/>
      <c r="J13" s="32" t="s">
        <v>11</v>
      </c>
      <c r="K13" s="9"/>
      <c r="L13" s="76" t="s">
        <v>68</v>
      </c>
      <c r="M13" s="77"/>
      <c r="N13" s="46"/>
      <c r="O13" s="9"/>
      <c r="P13" s="9"/>
    </row>
    <row r="14" spans="2:16" x14ac:dyDescent="0.3">
      <c r="B14" s="52"/>
      <c r="C14" s="9"/>
      <c r="D14" s="2" t="s">
        <v>51</v>
      </c>
      <c r="E14" s="2" t="s">
        <v>46</v>
      </c>
      <c r="F14" s="2" t="s">
        <v>16</v>
      </c>
      <c r="G14" s="2" t="s">
        <v>21</v>
      </c>
      <c r="H14" s="2" t="s">
        <v>51</v>
      </c>
      <c r="I14" s="2" t="s">
        <v>46</v>
      </c>
      <c r="J14" s="2" t="s">
        <v>16</v>
      </c>
      <c r="K14" s="2" t="s">
        <v>21</v>
      </c>
      <c r="L14" s="2" t="s">
        <v>51</v>
      </c>
      <c r="M14" s="2" t="s">
        <v>46</v>
      </c>
      <c r="N14" s="2" t="s">
        <v>16</v>
      </c>
      <c r="O14" s="2" t="s">
        <v>21</v>
      </c>
      <c r="P14" s="2"/>
    </row>
    <row r="15" spans="2:16" x14ac:dyDescent="0.3">
      <c r="B15" s="1"/>
      <c r="C15" s="44"/>
      <c r="D15" s="1"/>
      <c r="E15" s="1"/>
      <c r="F15" s="1"/>
      <c r="G15" s="15"/>
      <c r="H15" s="1"/>
      <c r="I15" s="1"/>
      <c r="J15" s="1"/>
      <c r="K15" s="15"/>
      <c r="L15" s="1"/>
      <c r="M15" s="1"/>
      <c r="N15" s="1"/>
      <c r="O15" s="15"/>
      <c r="P15" s="15"/>
    </row>
    <row r="16" spans="2:16" x14ac:dyDescent="0.3">
      <c r="B16" s="37"/>
      <c r="C16" s="37" t="s">
        <v>6</v>
      </c>
      <c r="D16" s="10">
        <f t="shared" ref="D16:K16" si="0">SUM(D19:D27)</f>
        <v>-297364</v>
      </c>
      <c r="E16" s="17">
        <f t="shared" si="0"/>
        <v>0</v>
      </c>
      <c r="F16" s="17">
        <f t="shared" si="0"/>
        <v>0</v>
      </c>
      <c r="G16" s="16">
        <f t="shared" si="0"/>
        <v>0</v>
      </c>
      <c r="H16" s="10">
        <f t="shared" si="0"/>
        <v>471963.17000000004</v>
      </c>
      <c r="I16" s="17">
        <f t="shared" si="0"/>
        <v>0</v>
      </c>
      <c r="J16" s="17">
        <f t="shared" si="0"/>
        <v>0</v>
      </c>
      <c r="K16" s="16">
        <f t="shared" si="0"/>
        <v>0</v>
      </c>
      <c r="L16" s="10">
        <f t="shared" ref="L16:O16" si="1">D16+H16</f>
        <v>174599.17000000004</v>
      </c>
      <c r="M16" s="10">
        <f t="shared" si="1"/>
        <v>0</v>
      </c>
      <c r="N16" s="10">
        <f t="shared" si="1"/>
        <v>0</v>
      </c>
      <c r="O16" s="16">
        <f t="shared" si="1"/>
        <v>0</v>
      </c>
      <c r="P16" s="16"/>
    </row>
    <row r="17" spans="1:16" x14ac:dyDescent="0.3">
      <c r="A17" s="1"/>
      <c r="B17" s="33"/>
      <c r="C17" s="33"/>
      <c r="D17" s="22"/>
      <c r="E17" s="5"/>
      <c r="F17" s="5"/>
      <c r="G17" s="12"/>
      <c r="H17" s="22"/>
      <c r="I17" s="5"/>
      <c r="J17" s="5"/>
      <c r="K17" s="12"/>
      <c r="L17" s="22"/>
      <c r="M17" s="5"/>
      <c r="N17" s="5"/>
      <c r="O17" s="12"/>
      <c r="P17" s="12"/>
    </row>
    <row r="18" spans="1:16" x14ac:dyDescent="0.3">
      <c r="A18" s="1"/>
      <c r="B18" s="36" t="s">
        <v>3</v>
      </c>
      <c r="C18" s="36" t="s">
        <v>28</v>
      </c>
      <c r="D18" s="35"/>
      <c r="E18" s="19"/>
      <c r="F18" s="19"/>
      <c r="G18" s="24"/>
      <c r="H18" s="35"/>
      <c r="I18" s="19"/>
      <c r="J18" s="19"/>
      <c r="K18" s="24"/>
      <c r="L18" s="35"/>
      <c r="M18" s="19"/>
      <c r="N18" s="19"/>
      <c r="O18" s="24"/>
      <c r="P18" s="24"/>
    </row>
    <row r="19" spans="1:16" x14ac:dyDescent="0.3">
      <c r="B19" s="34">
        <v>20008</v>
      </c>
      <c r="C19" s="34" t="s">
        <v>67</v>
      </c>
      <c r="D19" s="18">
        <f t="shared" ref="D19:D22" si="2">0*(1)</f>
        <v>0</v>
      </c>
      <c r="E19" s="26">
        <f t="shared" ref="E19:F27" si="3">0*(-1)</f>
        <v>0</v>
      </c>
      <c r="F19" s="26">
        <f t="shared" si="3"/>
        <v>0</v>
      </c>
      <c r="G19" s="45">
        <f t="shared" ref="G19:G27" si="4">IF(0=0,F19,0)</f>
        <v>0</v>
      </c>
      <c r="H19" s="18">
        <f t="shared" ref="H19:J20" si="5">0*1</f>
        <v>0</v>
      </c>
      <c r="I19" s="26">
        <f t="shared" si="5"/>
        <v>0</v>
      </c>
      <c r="J19" s="26">
        <f t="shared" si="5"/>
        <v>0</v>
      </c>
      <c r="K19" s="45">
        <f t="shared" ref="K19:K27" si="6">IF(0=0,J19,0)</f>
        <v>0</v>
      </c>
      <c r="L19" s="18">
        <f t="shared" ref="L19:O27" si="7">D19+H19</f>
        <v>0</v>
      </c>
      <c r="M19" s="18">
        <f t="shared" si="7"/>
        <v>0</v>
      </c>
      <c r="N19" s="18">
        <f t="shared" si="7"/>
        <v>0</v>
      </c>
      <c r="O19" s="42">
        <f t="shared" si="7"/>
        <v>0</v>
      </c>
      <c r="P19" s="59"/>
    </row>
    <row r="20" spans="1:16" x14ac:dyDescent="0.3">
      <c r="B20" s="34">
        <v>50000</v>
      </c>
      <c r="C20" s="34" t="s">
        <v>18</v>
      </c>
      <c r="D20" s="18">
        <f t="shared" si="2"/>
        <v>0</v>
      </c>
      <c r="E20" s="26">
        <f t="shared" si="3"/>
        <v>0</v>
      </c>
      <c r="F20" s="26">
        <f t="shared" si="3"/>
        <v>0</v>
      </c>
      <c r="G20" s="45">
        <f t="shared" si="4"/>
        <v>0</v>
      </c>
      <c r="H20" s="18">
        <f t="shared" si="5"/>
        <v>0</v>
      </c>
      <c r="I20" s="26">
        <f t="shared" si="5"/>
        <v>0</v>
      </c>
      <c r="J20" s="26">
        <f t="shared" si="5"/>
        <v>0</v>
      </c>
      <c r="K20" s="45">
        <f t="shared" si="6"/>
        <v>0</v>
      </c>
      <c r="L20" s="18">
        <f t="shared" si="7"/>
        <v>0</v>
      </c>
      <c r="M20" s="18">
        <f t="shared" si="7"/>
        <v>0</v>
      </c>
      <c r="N20" s="18">
        <f t="shared" si="7"/>
        <v>0</v>
      </c>
      <c r="O20" s="42">
        <f t="shared" si="7"/>
        <v>0</v>
      </c>
      <c r="P20" s="59"/>
    </row>
    <row r="21" spans="1:16" x14ac:dyDescent="0.3">
      <c r="B21" s="34">
        <v>50002</v>
      </c>
      <c r="C21" s="34" t="s">
        <v>62</v>
      </c>
      <c r="D21" s="18">
        <f t="shared" si="2"/>
        <v>0</v>
      </c>
      <c r="E21" s="26">
        <f t="shared" si="3"/>
        <v>0</v>
      </c>
      <c r="F21" s="26">
        <f t="shared" si="3"/>
        <v>0</v>
      </c>
      <c r="G21" s="45">
        <f t="shared" si="4"/>
        <v>0</v>
      </c>
      <c r="H21" s="18">
        <f>7065*1</f>
        <v>7065</v>
      </c>
      <c r="I21" s="26">
        <f t="shared" ref="I21:J27" si="8">0*1</f>
        <v>0</v>
      </c>
      <c r="J21" s="26">
        <f t="shared" si="8"/>
        <v>0</v>
      </c>
      <c r="K21" s="45">
        <f t="shared" si="6"/>
        <v>0</v>
      </c>
      <c r="L21" s="18">
        <f t="shared" si="7"/>
        <v>7065</v>
      </c>
      <c r="M21" s="18">
        <f t="shared" si="7"/>
        <v>0</v>
      </c>
      <c r="N21" s="18">
        <f t="shared" si="7"/>
        <v>0</v>
      </c>
      <c r="O21" s="42">
        <f t="shared" si="7"/>
        <v>0</v>
      </c>
      <c r="P21" s="59"/>
    </row>
    <row r="22" spans="1:16" x14ac:dyDescent="0.3">
      <c r="B22" s="34">
        <v>50003</v>
      </c>
      <c r="C22" s="34" t="s">
        <v>60</v>
      </c>
      <c r="D22" s="18">
        <f t="shared" si="2"/>
        <v>0</v>
      </c>
      <c r="E22" s="26">
        <f t="shared" si="3"/>
        <v>0</v>
      </c>
      <c r="F22" s="26">
        <f t="shared" si="3"/>
        <v>0</v>
      </c>
      <c r="G22" s="45">
        <f t="shared" si="4"/>
        <v>0</v>
      </c>
      <c r="H22" s="18">
        <f>3675*1</f>
        <v>3675</v>
      </c>
      <c r="I22" s="26">
        <f t="shared" si="8"/>
        <v>0</v>
      </c>
      <c r="J22" s="26">
        <f t="shared" si="8"/>
        <v>0</v>
      </c>
      <c r="K22" s="45">
        <f t="shared" si="6"/>
        <v>0</v>
      </c>
      <c r="L22" s="18">
        <f t="shared" si="7"/>
        <v>3675</v>
      </c>
      <c r="M22" s="18">
        <f t="shared" si="7"/>
        <v>0</v>
      </c>
      <c r="N22" s="18">
        <f t="shared" si="7"/>
        <v>0</v>
      </c>
      <c r="O22" s="42">
        <f t="shared" si="7"/>
        <v>0</v>
      </c>
      <c r="P22" s="59"/>
    </row>
    <row r="23" spans="1:16" x14ac:dyDescent="0.3">
      <c r="B23" s="34">
        <v>50004</v>
      </c>
      <c r="C23" s="34" t="s">
        <v>25</v>
      </c>
      <c r="D23" s="18">
        <f>-57700*(1)</f>
        <v>-57700</v>
      </c>
      <c r="E23" s="26">
        <f t="shared" si="3"/>
        <v>0</v>
      </c>
      <c r="F23" s="26">
        <f t="shared" si="3"/>
        <v>0</v>
      </c>
      <c r="G23" s="45">
        <f t="shared" si="4"/>
        <v>0</v>
      </c>
      <c r="H23" s="18">
        <f>60484*1</f>
        <v>60484</v>
      </c>
      <c r="I23" s="26">
        <f t="shared" si="8"/>
        <v>0</v>
      </c>
      <c r="J23" s="26">
        <f t="shared" si="8"/>
        <v>0</v>
      </c>
      <c r="K23" s="45">
        <f t="shared" si="6"/>
        <v>0</v>
      </c>
      <c r="L23" s="18">
        <f t="shared" si="7"/>
        <v>2784</v>
      </c>
      <c r="M23" s="18">
        <f t="shared" si="7"/>
        <v>0</v>
      </c>
      <c r="N23" s="18">
        <f t="shared" si="7"/>
        <v>0</v>
      </c>
      <c r="O23" s="42">
        <f t="shared" si="7"/>
        <v>0</v>
      </c>
      <c r="P23" s="59"/>
    </row>
    <row r="24" spans="1:16" x14ac:dyDescent="0.3">
      <c r="B24" s="34">
        <v>50100</v>
      </c>
      <c r="C24" s="34" t="s">
        <v>23</v>
      </c>
      <c r="D24" s="18">
        <f>-157608*(1)</f>
        <v>-157608</v>
      </c>
      <c r="E24" s="26">
        <f t="shared" si="3"/>
        <v>0</v>
      </c>
      <c r="F24" s="26">
        <f t="shared" si="3"/>
        <v>0</v>
      </c>
      <c r="G24" s="45">
        <f t="shared" si="4"/>
        <v>0</v>
      </c>
      <c r="H24" s="18">
        <f>190512.41*1</f>
        <v>190512.41</v>
      </c>
      <c r="I24" s="26">
        <f t="shared" si="8"/>
        <v>0</v>
      </c>
      <c r="J24" s="26">
        <f t="shared" si="8"/>
        <v>0</v>
      </c>
      <c r="K24" s="45">
        <f t="shared" si="6"/>
        <v>0</v>
      </c>
      <c r="L24" s="18">
        <f t="shared" si="7"/>
        <v>32904.410000000003</v>
      </c>
      <c r="M24" s="18">
        <f t="shared" si="7"/>
        <v>0</v>
      </c>
      <c r="N24" s="18">
        <f t="shared" si="7"/>
        <v>0</v>
      </c>
      <c r="O24" s="42">
        <f t="shared" si="7"/>
        <v>0</v>
      </c>
      <c r="P24" s="59"/>
    </row>
    <row r="25" spans="1:16" x14ac:dyDescent="0.3">
      <c r="B25" s="34">
        <v>50300</v>
      </c>
      <c r="C25" s="34" t="s">
        <v>30</v>
      </c>
      <c r="D25" s="18">
        <f>0*(1)</f>
        <v>0</v>
      </c>
      <c r="E25" s="26">
        <f t="shared" si="3"/>
        <v>0</v>
      </c>
      <c r="F25" s="26">
        <f t="shared" si="3"/>
        <v>0</v>
      </c>
      <c r="G25" s="45">
        <f t="shared" si="4"/>
        <v>0</v>
      </c>
      <c r="H25" s="18">
        <f>3505*1</f>
        <v>3505</v>
      </c>
      <c r="I25" s="26">
        <f t="shared" si="8"/>
        <v>0</v>
      </c>
      <c r="J25" s="26">
        <f t="shared" si="8"/>
        <v>0</v>
      </c>
      <c r="K25" s="45">
        <f t="shared" si="6"/>
        <v>0</v>
      </c>
      <c r="L25" s="18">
        <f t="shared" si="7"/>
        <v>3505</v>
      </c>
      <c r="M25" s="18">
        <f t="shared" si="7"/>
        <v>0</v>
      </c>
      <c r="N25" s="18">
        <f t="shared" si="7"/>
        <v>0</v>
      </c>
      <c r="O25" s="42">
        <f t="shared" si="7"/>
        <v>0</v>
      </c>
      <c r="P25" s="59"/>
    </row>
    <row r="26" spans="1:16" x14ac:dyDescent="0.3">
      <c r="B26" s="34">
        <v>50410</v>
      </c>
      <c r="C26" s="34" t="s">
        <v>13</v>
      </c>
      <c r="D26" s="18">
        <f>-82056*(1)</f>
        <v>-82056</v>
      </c>
      <c r="E26" s="26">
        <f t="shared" si="3"/>
        <v>0</v>
      </c>
      <c r="F26" s="26">
        <f t="shared" si="3"/>
        <v>0</v>
      </c>
      <c r="G26" s="45">
        <f t="shared" si="4"/>
        <v>0</v>
      </c>
      <c r="H26" s="18">
        <f>198412.76*1</f>
        <v>198412.76</v>
      </c>
      <c r="I26" s="26">
        <f t="shared" si="8"/>
        <v>0</v>
      </c>
      <c r="J26" s="26">
        <f t="shared" si="8"/>
        <v>0</v>
      </c>
      <c r="K26" s="45">
        <f t="shared" si="6"/>
        <v>0</v>
      </c>
      <c r="L26" s="18">
        <f t="shared" si="7"/>
        <v>116356.76000000001</v>
      </c>
      <c r="M26" s="18">
        <f t="shared" si="7"/>
        <v>0</v>
      </c>
      <c r="N26" s="18">
        <f t="shared" si="7"/>
        <v>0</v>
      </c>
      <c r="O26" s="42">
        <f t="shared" si="7"/>
        <v>0</v>
      </c>
      <c r="P26" s="59"/>
    </row>
    <row r="27" spans="1:16" x14ac:dyDescent="0.3">
      <c r="B27" s="34">
        <v>50600</v>
      </c>
      <c r="C27" s="34" t="s">
        <v>73</v>
      </c>
      <c r="D27" s="18">
        <f>0*(1)</f>
        <v>0</v>
      </c>
      <c r="E27" s="26">
        <f t="shared" si="3"/>
        <v>0</v>
      </c>
      <c r="F27" s="26">
        <f t="shared" si="3"/>
        <v>0</v>
      </c>
      <c r="G27" s="45">
        <f t="shared" si="4"/>
        <v>0</v>
      </c>
      <c r="H27" s="18">
        <f>8309*1</f>
        <v>8309</v>
      </c>
      <c r="I27" s="26">
        <f t="shared" si="8"/>
        <v>0</v>
      </c>
      <c r="J27" s="26">
        <f t="shared" si="8"/>
        <v>0</v>
      </c>
      <c r="K27" s="45">
        <f t="shared" si="6"/>
        <v>0</v>
      </c>
      <c r="L27" s="18">
        <f t="shared" si="7"/>
        <v>8309</v>
      </c>
      <c r="M27" s="18">
        <f t="shared" si="7"/>
        <v>0</v>
      </c>
      <c r="N27" s="18">
        <f t="shared" si="7"/>
        <v>0</v>
      </c>
      <c r="O27" s="42">
        <f t="shared" si="7"/>
        <v>0</v>
      </c>
      <c r="P27" s="59"/>
    </row>
    <row r="28" spans="1:16" x14ac:dyDescent="0.3">
      <c r="A28" s="48"/>
      <c r="B28" s="34"/>
      <c r="C28" s="34"/>
      <c r="D28" s="21"/>
      <c r="E28" s="8"/>
      <c r="F28" s="8"/>
      <c r="G28" s="14"/>
      <c r="H28" s="21"/>
      <c r="I28" s="8"/>
      <c r="J28" s="8"/>
      <c r="K28" s="14"/>
      <c r="L28" s="21"/>
      <c r="M28" s="8"/>
      <c r="N28" s="8"/>
      <c r="O28" s="14"/>
      <c r="P28" s="14"/>
    </row>
    <row r="29" spans="1:16" x14ac:dyDescent="0.3">
      <c r="A29" s="48"/>
      <c r="B29" s="38"/>
      <c r="C29" s="38"/>
      <c r="D29" s="23"/>
      <c r="E29" s="6"/>
      <c r="F29" s="6"/>
      <c r="G29" s="13"/>
      <c r="H29" s="23"/>
      <c r="I29" s="6"/>
      <c r="J29" s="6"/>
      <c r="K29" s="13"/>
      <c r="L29" s="23"/>
      <c r="M29" s="6"/>
      <c r="N29" s="6"/>
      <c r="O29" s="13"/>
      <c r="P29" s="13"/>
    </row>
    <row r="30" spans="1:16" ht="15" thickBot="1" x14ac:dyDescent="0.35">
      <c r="A30" s="50"/>
      <c r="B30" s="31"/>
      <c r="C30" s="31" t="s">
        <v>6</v>
      </c>
      <c r="D30" s="39">
        <f t="shared" ref="D30:K30" si="9">SUM(D19:D27)</f>
        <v>-297364</v>
      </c>
      <c r="E30" s="28">
        <f t="shared" si="9"/>
        <v>0</v>
      </c>
      <c r="F30" s="28">
        <f t="shared" si="9"/>
        <v>0</v>
      </c>
      <c r="G30" s="27">
        <f t="shared" si="9"/>
        <v>0</v>
      </c>
      <c r="H30" s="39">
        <f t="shared" si="9"/>
        <v>471963.17000000004</v>
      </c>
      <c r="I30" s="28">
        <f t="shared" si="9"/>
        <v>0</v>
      </c>
      <c r="J30" s="40">
        <f t="shared" si="9"/>
        <v>0</v>
      </c>
      <c r="K30" s="27">
        <f t="shared" si="9"/>
        <v>0</v>
      </c>
      <c r="L30" s="25">
        <f t="shared" ref="L30:O30" si="10">D30+H30</f>
        <v>174599.17000000004</v>
      </c>
      <c r="M30" s="25">
        <f t="shared" si="10"/>
        <v>0</v>
      </c>
      <c r="N30" s="25">
        <f t="shared" si="10"/>
        <v>0</v>
      </c>
      <c r="O30" s="27">
        <f t="shared" si="10"/>
        <v>0</v>
      </c>
      <c r="P30" s="57"/>
    </row>
    <row r="31" spans="1:16" ht="15" thickTop="1" x14ac:dyDescent="0.3"/>
  </sheetData>
  <mergeCells count="6">
    <mergeCell ref="D12:G12"/>
    <mergeCell ref="H12:K12"/>
    <mergeCell ref="L12:O12"/>
    <mergeCell ref="D13:E13"/>
    <mergeCell ref="H13:I13"/>
    <mergeCell ref="L13:M13"/>
  </mergeCells>
  <pageMargins left="0.7" right="0.7" top="0.75" bottom="0.75" header="0.3" footer="0.3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P22"/>
  <sheetViews>
    <sheetView topLeftCell="B1" workbookViewId="0">
      <selection activeCell="O10" sqref="O10"/>
    </sheetView>
  </sheetViews>
  <sheetFormatPr baseColWidth="10" defaultColWidth="9.109375" defaultRowHeight="14.4" x14ac:dyDescent="0.3"/>
  <cols>
    <col min="1" max="1" width="5.33203125" customWidth="1"/>
    <col min="2" max="2" width="13.33203125" customWidth="1"/>
    <col min="3" max="3" width="23.33203125" customWidth="1"/>
    <col min="4" max="15" width="13.33203125" customWidth="1"/>
    <col min="16" max="16" width="30.33203125" customWidth="1"/>
  </cols>
  <sheetData>
    <row r="1" spans="2:16" ht="1.5" customHeight="1" x14ac:dyDescent="0.3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2:16" ht="1.5" customHeight="1" x14ac:dyDescent="0.3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2:16" ht="1.5" customHeight="1" x14ac:dyDescent="0.3">
      <c r="B3" s="1"/>
      <c r="C3" s="49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2:16" x14ac:dyDescent="0.3">
      <c r="B4" s="1"/>
      <c r="C4" s="49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2:16" x14ac:dyDescent="0.3">
      <c r="B5" s="1"/>
      <c r="C5" s="49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2:16" ht="21" x14ac:dyDescent="0.4">
      <c r="B6" s="1"/>
      <c r="C6" s="49"/>
      <c r="D6" s="55" t="s">
        <v>15</v>
      </c>
      <c r="E6" s="51">
        <v>2022</v>
      </c>
      <c r="F6" s="7" t="s">
        <v>37</v>
      </c>
      <c r="H6" s="7"/>
      <c r="I6" s="7"/>
      <c r="J6" s="7"/>
      <c r="K6" s="7"/>
      <c r="L6" s="7"/>
      <c r="M6" s="1"/>
      <c r="N6" s="1"/>
      <c r="O6" s="1"/>
    </row>
    <row r="7" spans="2:16" ht="21" x14ac:dyDescent="0.4">
      <c r="B7" s="1"/>
      <c r="C7" s="54"/>
      <c r="D7" s="55" t="s">
        <v>32</v>
      </c>
      <c r="E7" s="51" t="str">
        <f>RIGHT("202212",2)</f>
        <v>12</v>
      </c>
      <c r="F7" s="1"/>
      <c r="G7" s="11"/>
      <c r="H7" s="11"/>
      <c r="I7" s="1"/>
      <c r="J7" s="1"/>
      <c r="K7" s="1"/>
      <c r="L7" s="1"/>
      <c r="M7" s="1"/>
      <c r="N7" s="1"/>
      <c r="O7" s="1"/>
    </row>
    <row r="8" spans="2:16" ht="22.8" x14ac:dyDescent="0.4">
      <c r="B8" s="1"/>
      <c r="C8" s="1"/>
      <c r="D8" s="4"/>
      <c r="E8" s="1"/>
      <c r="F8" s="29"/>
      <c r="G8" s="58" t="s">
        <v>5</v>
      </c>
      <c r="H8" s="41" t="s">
        <v>41</v>
      </c>
      <c r="I8" s="4"/>
      <c r="J8" s="4"/>
      <c r="K8" s="4"/>
      <c r="L8" s="4"/>
      <c r="M8" s="4"/>
      <c r="N8" s="4"/>
      <c r="O8" s="1"/>
    </row>
    <row r="9" spans="2:16" ht="15.6" x14ac:dyDescent="0.3">
      <c r="B9" s="1"/>
      <c r="C9" s="1"/>
      <c r="D9" s="4"/>
      <c r="E9" s="11"/>
      <c r="F9" s="29"/>
      <c r="G9" s="29"/>
      <c r="H9" s="11"/>
      <c r="I9" s="4"/>
      <c r="J9" s="4"/>
      <c r="K9" s="4"/>
      <c r="L9" s="4"/>
      <c r="M9" s="4"/>
      <c r="N9" s="4"/>
      <c r="O9" s="1"/>
    </row>
    <row r="10" spans="2:16" ht="15" customHeight="1" x14ac:dyDescent="0.4">
      <c r="B10" s="1"/>
      <c r="C10" s="20"/>
      <c r="D10" s="20"/>
      <c r="E10" s="20"/>
      <c r="F10" s="1"/>
      <c r="I10" s="4"/>
      <c r="J10" s="4"/>
      <c r="K10" s="4"/>
      <c r="L10" s="4"/>
      <c r="M10" s="4"/>
      <c r="N10" s="4"/>
      <c r="O10" s="1"/>
    </row>
    <row r="11" spans="2:16" ht="22.8" x14ac:dyDescent="0.4">
      <c r="B11" s="1"/>
      <c r="C11" s="20"/>
      <c r="D11" s="30"/>
      <c r="E11" s="30"/>
      <c r="F11" s="3"/>
      <c r="G11" s="3"/>
      <c r="H11" s="3"/>
      <c r="I11" s="3"/>
      <c r="J11" s="3"/>
      <c r="K11" s="3"/>
      <c r="L11" s="3"/>
      <c r="M11" s="3"/>
      <c r="N11" s="3"/>
      <c r="O11" s="53"/>
    </row>
    <row r="12" spans="2:16" ht="17.399999999999999" x14ac:dyDescent="0.3">
      <c r="B12" s="43"/>
      <c r="C12" s="47"/>
      <c r="D12" s="73" t="s">
        <v>0</v>
      </c>
      <c r="E12" s="74"/>
      <c r="F12" s="74"/>
      <c r="G12" s="75"/>
      <c r="H12" s="73" t="s">
        <v>65</v>
      </c>
      <c r="I12" s="74"/>
      <c r="J12" s="74"/>
      <c r="K12" s="75"/>
      <c r="L12" s="73" t="s">
        <v>1</v>
      </c>
      <c r="M12" s="74"/>
      <c r="N12" s="74"/>
      <c r="O12" s="75"/>
      <c r="P12" s="56"/>
    </row>
    <row r="13" spans="2:16" x14ac:dyDescent="0.3">
      <c r="B13" s="52"/>
      <c r="C13" s="46"/>
      <c r="D13" s="76" t="s">
        <v>68</v>
      </c>
      <c r="E13" s="77"/>
      <c r="F13" s="32" t="s">
        <v>11</v>
      </c>
      <c r="G13" s="9"/>
      <c r="H13" s="76" t="s">
        <v>68</v>
      </c>
      <c r="I13" s="77"/>
      <c r="J13" s="32" t="s">
        <v>11</v>
      </c>
      <c r="K13" s="9"/>
      <c r="L13" s="76" t="s">
        <v>68</v>
      </c>
      <c r="M13" s="77"/>
      <c r="N13" s="46"/>
      <c r="O13" s="9"/>
      <c r="P13" s="9"/>
    </row>
    <row r="14" spans="2:16" x14ac:dyDescent="0.3">
      <c r="B14" s="52"/>
      <c r="C14" s="9"/>
      <c r="D14" s="2" t="s">
        <v>51</v>
      </c>
      <c r="E14" s="2" t="s">
        <v>46</v>
      </c>
      <c r="F14" s="2" t="s">
        <v>16</v>
      </c>
      <c r="G14" s="2" t="s">
        <v>21</v>
      </c>
      <c r="H14" s="2" t="s">
        <v>51</v>
      </c>
      <c r="I14" s="2" t="s">
        <v>46</v>
      </c>
      <c r="J14" s="2" t="s">
        <v>16</v>
      </c>
      <c r="K14" s="2" t="s">
        <v>21</v>
      </c>
      <c r="L14" s="2" t="s">
        <v>51</v>
      </c>
      <c r="M14" s="2" t="s">
        <v>46</v>
      </c>
      <c r="N14" s="2" t="s">
        <v>16</v>
      </c>
      <c r="O14" s="2" t="s">
        <v>21</v>
      </c>
      <c r="P14" s="2"/>
    </row>
    <row r="15" spans="2:16" x14ac:dyDescent="0.3">
      <c r="B15" s="1"/>
      <c r="C15" s="44"/>
      <c r="D15" s="1"/>
      <c r="E15" s="1"/>
      <c r="F15" s="1"/>
      <c r="G15" s="15"/>
      <c r="H15" s="1"/>
      <c r="I15" s="1"/>
      <c r="J15" s="1"/>
      <c r="K15" s="15"/>
      <c r="L15" s="1"/>
      <c r="M15" s="1"/>
      <c r="N15" s="1"/>
      <c r="O15" s="15"/>
      <c r="P15" s="15"/>
    </row>
    <row r="16" spans="2:16" x14ac:dyDescent="0.3">
      <c r="B16" s="37"/>
      <c r="C16" s="37" t="s">
        <v>6</v>
      </c>
      <c r="D16" s="10">
        <f t="shared" ref="D16:K16" si="0">SUM(0)</f>
        <v>0</v>
      </c>
      <c r="E16" s="17">
        <f t="shared" si="0"/>
        <v>0</v>
      </c>
      <c r="F16" s="17">
        <f t="shared" si="0"/>
        <v>0</v>
      </c>
      <c r="G16" s="16">
        <f t="shared" si="0"/>
        <v>0</v>
      </c>
      <c r="H16" s="10">
        <f t="shared" si="0"/>
        <v>0</v>
      </c>
      <c r="I16" s="17">
        <f t="shared" si="0"/>
        <v>0</v>
      </c>
      <c r="J16" s="17">
        <f t="shared" si="0"/>
        <v>0</v>
      </c>
      <c r="K16" s="16">
        <f t="shared" si="0"/>
        <v>0</v>
      </c>
      <c r="L16" s="10">
        <f t="shared" ref="L16:O16" si="1">D16+H16</f>
        <v>0</v>
      </c>
      <c r="M16" s="10">
        <f t="shared" si="1"/>
        <v>0</v>
      </c>
      <c r="N16" s="10">
        <f t="shared" si="1"/>
        <v>0</v>
      </c>
      <c r="O16" s="16">
        <f t="shared" si="1"/>
        <v>0</v>
      </c>
      <c r="P16" s="16"/>
    </row>
    <row r="17" spans="1:16" x14ac:dyDescent="0.3">
      <c r="A17" s="1"/>
      <c r="B17" s="33"/>
      <c r="C17" s="33"/>
      <c r="D17" s="22"/>
      <c r="E17" s="5"/>
      <c r="F17" s="5"/>
      <c r="G17" s="12"/>
      <c r="H17" s="22"/>
      <c r="I17" s="5"/>
      <c r="J17" s="5"/>
      <c r="K17" s="12"/>
      <c r="L17" s="22"/>
      <c r="M17" s="5"/>
      <c r="N17" s="5"/>
      <c r="O17" s="12"/>
      <c r="P17" s="12"/>
    </row>
    <row r="18" spans="1:16" x14ac:dyDescent="0.3">
      <c r="A18" s="1"/>
      <c r="B18" s="36" t="s">
        <v>3</v>
      </c>
      <c r="C18" s="36" t="s">
        <v>28</v>
      </c>
      <c r="D18" s="35"/>
      <c r="E18" s="19"/>
      <c r="F18" s="19"/>
      <c r="G18" s="24"/>
      <c r="H18" s="35"/>
      <c r="I18" s="19"/>
      <c r="J18" s="19"/>
      <c r="K18" s="24"/>
      <c r="L18" s="35"/>
      <c r="M18" s="19"/>
      <c r="N18" s="19"/>
      <c r="O18" s="24"/>
      <c r="P18" s="24"/>
    </row>
    <row r="19" spans="1:16" x14ac:dyDescent="0.3">
      <c r="A19" s="48"/>
      <c r="B19" s="34"/>
      <c r="C19" s="34"/>
      <c r="D19" s="21"/>
      <c r="E19" s="8"/>
      <c r="F19" s="8"/>
      <c r="G19" s="14"/>
      <c r="H19" s="21"/>
      <c r="I19" s="8"/>
      <c r="J19" s="8"/>
      <c r="K19" s="14"/>
      <c r="L19" s="21"/>
      <c r="M19" s="8"/>
      <c r="N19" s="8"/>
      <c r="O19" s="14"/>
      <c r="P19" s="14"/>
    </row>
    <row r="20" spans="1:16" x14ac:dyDescent="0.3">
      <c r="A20" s="48"/>
      <c r="B20" s="38"/>
      <c r="C20" s="38"/>
      <c r="D20" s="23"/>
      <c r="E20" s="6"/>
      <c r="F20" s="6"/>
      <c r="G20" s="13"/>
      <c r="H20" s="23"/>
      <c r="I20" s="6"/>
      <c r="J20" s="6"/>
      <c r="K20" s="13"/>
      <c r="L20" s="23"/>
      <c r="M20" s="6"/>
      <c r="N20" s="6"/>
      <c r="O20" s="13"/>
      <c r="P20" s="13"/>
    </row>
    <row r="21" spans="1:16" ht="15" thickBot="1" x14ac:dyDescent="0.35">
      <c r="A21" s="50"/>
      <c r="B21" s="31"/>
      <c r="C21" s="31" t="s">
        <v>6</v>
      </c>
      <c r="D21" s="39">
        <f t="shared" ref="D21:K21" si="2">SUM(0)</f>
        <v>0</v>
      </c>
      <c r="E21" s="28">
        <f t="shared" si="2"/>
        <v>0</v>
      </c>
      <c r="F21" s="28">
        <f t="shared" si="2"/>
        <v>0</v>
      </c>
      <c r="G21" s="27">
        <f t="shared" si="2"/>
        <v>0</v>
      </c>
      <c r="H21" s="39">
        <f t="shared" si="2"/>
        <v>0</v>
      </c>
      <c r="I21" s="28">
        <f t="shared" si="2"/>
        <v>0</v>
      </c>
      <c r="J21" s="40">
        <f t="shared" si="2"/>
        <v>0</v>
      </c>
      <c r="K21" s="27">
        <f t="shared" si="2"/>
        <v>0</v>
      </c>
      <c r="L21" s="25">
        <f t="shared" ref="L21:O21" si="3">D21+H21</f>
        <v>0</v>
      </c>
      <c r="M21" s="25">
        <f t="shared" si="3"/>
        <v>0</v>
      </c>
      <c r="N21" s="25">
        <f t="shared" si="3"/>
        <v>0</v>
      </c>
      <c r="O21" s="27">
        <f t="shared" si="3"/>
        <v>0</v>
      </c>
      <c r="P21" s="57"/>
    </row>
    <row r="22" spans="1:16" ht="15" thickTop="1" x14ac:dyDescent="0.3"/>
  </sheetData>
  <mergeCells count="6">
    <mergeCell ref="D12:G12"/>
    <mergeCell ref="H12:K12"/>
    <mergeCell ref="L12:O12"/>
    <mergeCell ref="D13:E13"/>
    <mergeCell ref="H13:I13"/>
    <mergeCell ref="L13:M13"/>
  </mergeCells>
  <pageMargins left="0.7" right="0.7" top="0.75" bottom="0.75" header="0.3" footer="0.3"/>
  <pageSetup paperSize="9"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911728A90861248B04C4328C2192325" ma:contentTypeVersion="16" ma:contentTypeDescription="Opprett et nytt dokument." ma:contentTypeScope="" ma:versionID="972c8e897ad0b3f87073d650aa5eecea">
  <xsd:schema xmlns:xsd="http://www.w3.org/2001/XMLSchema" xmlns:xs="http://www.w3.org/2001/XMLSchema" xmlns:p="http://schemas.microsoft.com/office/2006/metadata/properties" xmlns:ns2="ea08695c-71a6-424d-b494-0382f1cd8949" xmlns:ns4="712f3002-266e-4d4e-9ea1-b15283d2fba1" xmlns:ns5="58f7b324-db6b-4959-835f-55eb385b6592" targetNamespace="http://schemas.microsoft.com/office/2006/metadata/properties" ma:root="true" ma:fieldsID="3ed6dfd1bd81c745bab67ddac7bfc745" ns2:_="" ns4:_="" ns5:_="">
    <xsd:import namespace="ea08695c-71a6-424d-b494-0382f1cd8949"/>
    <xsd:import namespace="712f3002-266e-4d4e-9ea1-b15283d2fba1"/>
    <xsd:import namespace="58f7b324-db6b-4959-835f-55eb385b6592"/>
    <xsd:element name="properties">
      <xsd:complexType>
        <xsd:sequence>
          <xsd:element name="documentManagement">
            <xsd:complexType>
              <xsd:all>
                <xsd:element ref="ns2:gb40dc7f2b9d47e88655990f6f9f4134" minOccurs="0"/>
                <xsd:element ref="ns2:TaxCatchAll" minOccurs="0"/>
                <xsd:element ref="ns2:d22229a14cba4c45b75955f9fd950afc" minOccurs="0"/>
                <xsd:element ref="ns2:p44d28c9d0b145379ee8c43e22284413" minOccurs="0"/>
                <xsd:element ref="ns4:SharedWithUsers" minOccurs="0"/>
                <xsd:element ref="ns4:SharedWithDetails" minOccurs="0"/>
                <xsd:element ref="ns2:d03e5549500345819f98d8dbc49daa6e" minOccurs="0"/>
                <xsd:element ref="ns5:MediaServiceMetadata" minOccurs="0"/>
                <xsd:element ref="ns5:MediaServiceFastMetadata" minOccurs="0"/>
                <xsd:element ref="ns5:MediaServiceDateTaken" minOccurs="0"/>
                <xsd:element ref="ns5:MediaServiceAutoTags" minOccurs="0"/>
                <xsd:element ref="ns5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08695c-71a6-424d-b494-0382f1cd8949" elementFormDefault="qualified">
    <xsd:import namespace="http://schemas.microsoft.com/office/2006/documentManagement/types"/>
    <xsd:import namespace="http://schemas.microsoft.com/office/infopath/2007/PartnerControls"/>
    <xsd:element name="gb40dc7f2b9d47e88655990f6f9f4134" ma:index="9" nillable="true" ma:taxonomy="true" ma:internalName="gb40dc7f2b9d47e88655990f6f9f4134" ma:taxonomyFieldName="NSF_kategori" ma:displayName="NSF_kategori" ma:default="" ma:fieldId="{0b40dc7f-2b9d-47e8-8655-990f6f9f4134}" ma:taxonomyMulti="true" ma:sspId="e15a6db1-ea0c-4764-8265-6093ad78fa3b" ma:termSetId="7db4c022-b818-4a34-995b-7967bb781f5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0" nillable="true" ma:displayName="Taxonomy Catch All Column" ma:description="" ma:hidden="true" ma:list="{30d7da7a-4337-4844-a259-4cde6cf259eb}" ma:internalName="TaxCatchAll" ma:showField="CatchAllData" ma:web="712f3002-266e-4d4e-9ea1-b15283d2fba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d22229a14cba4c45b75955f9fd950afc" ma:index="12" nillable="true" ma:taxonomy="true" ma:internalName="d22229a14cba4c45b75955f9fd950afc" ma:taxonomyFieldName="Krets" ma:displayName="Krets" ma:default="" ma:fieldId="{d22229a1-4cba-4c45-b759-55f9fd950afc}" ma:sspId="e15a6db1-ea0c-4764-8265-6093ad78fa3b" ma:termSetId="95c76912-6bc2-4bc8-98a3-93f53b943dd7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44d28c9d0b145379ee8c43e22284413" ma:index="14" nillable="true" ma:taxonomy="true" ma:internalName="p44d28c9d0b145379ee8c43e22284413" ma:taxonomyFieldName="Dokumenttype" ma:displayName="Dokumenttype" ma:fieldId="{944d28c9-d0b1-4537-9ee8-c43e22284413}" ma:sspId="e15a6db1-ea0c-4764-8265-6093ad78fa3b" ma:termSetId="1046c103-6001-4432-88af-8ce40aab6d0a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d03e5549500345819f98d8dbc49daa6e" ma:index="18" nillable="true" ma:taxonomy="true" ma:internalName="d03e5549500345819f98d8dbc49daa6e" ma:taxonomyFieldName="arGren" ma:displayName="Gren" ma:default="" ma:fieldId="{d03e5549-5003-4581-9f98-d8dbc49daa6e}" ma:taxonomyMulti="true" ma:sspId="e15a6db1-ea0c-4764-8265-6093ad78fa3b" ma:termSetId="df29e7b6-830d-4142-a885-97c0b83f6b82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2f3002-266e-4d4e-9ea1-b15283d2fba1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Delt med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lingsdetaljer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8f7b324-db6b-4959-835f-55eb385b659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9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20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21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22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2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44d28c9d0b145379ee8c43e22284413 xmlns="ea08695c-71a6-424d-b494-0382f1cd8949">
      <Terms xmlns="http://schemas.microsoft.com/office/infopath/2007/PartnerControls"/>
    </p44d28c9d0b145379ee8c43e22284413>
    <gb40dc7f2b9d47e88655990f6f9f4134 xmlns="ea08695c-71a6-424d-b494-0382f1cd8949">
      <Terms xmlns="http://schemas.microsoft.com/office/infopath/2007/PartnerControls">
        <TermInfo xmlns="http://schemas.microsoft.com/office/infopath/2007/PartnerControls">
          <TermName xmlns="http://schemas.microsoft.com/office/infopath/2007/PartnerControls">Styre</TermName>
          <TermId xmlns="http://schemas.microsoft.com/office/infopath/2007/PartnerControls">b0f4f6bd-4e5c-42e1-a438-6e04386511e5</TermId>
        </TermInfo>
      </Terms>
    </gb40dc7f2b9d47e88655990f6f9f4134>
    <TaxCatchAll xmlns="ea08695c-71a6-424d-b494-0382f1cd8949">
      <Value>52</Value>
      <Value>18</Value>
    </TaxCatchAll>
    <d03e5549500345819f98d8dbc49daa6e xmlns="ea08695c-71a6-424d-b494-0382f1cd8949">
      <Terms xmlns="http://schemas.microsoft.com/office/infopath/2007/PartnerControls"/>
    </d03e5549500345819f98d8dbc49daa6e>
    <d22229a14cba4c45b75955f9fd950afc xmlns="ea08695c-71a6-424d-b494-0382f1cd8949">
      <Terms xmlns="http://schemas.microsoft.com/office/infopath/2007/PartnerControls">
        <TermInfo xmlns="http://schemas.microsoft.com/office/infopath/2007/PartnerControls">
          <TermName xmlns="http://schemas.microsoft.com/office/infopath/2007/PartnerControls">Hedmark Skikrets</TermName>
          <TermId xmlns="http://schemas.microsoft.com/office/infopath/2007/PartnerControls">96958456-eeb8-42f9-a6a6-c84c774cbffb</TermId>
        </TermInfo>
      </Terms>
    </d22229a14cba4c45b75955f9fd950afc>
  </documentManagement>
</p:properties>
</file>

<file path=customXml/itemProps1.xml><?xml version="1.0" encoding="utf-8"?>
<ds:datastoreItem xmlns:ds="http://schemas.openxmlformats.org/officeDocument/2006/customXml" ds:itemID="{A9E4E943-CCE8-48DF-A69D-92401CF64910}"/>
</file>

<file path=customXml/itemProps2.xml><?xml version="1.0" encoding="utf-8"?>
<ds:datastoreItem xmlns:ds="http://schemas.openxmlformats.org/officeDocument/2006/customXml" ds:itemID="{1211CB27-D584-4B56-9292-4D89897431EE}"/>
</file>

<file path=customXml/itemProps3.xml><?xml version="1.0" encoding="utf-8"?>
<ds:datastoreItem xmlns:ds="http://schemas.openxmlformats.org/officeDocument/2006/customXml" ds:itemID="{56050298-7D78-4A87-AE7E-BE4EE3D6C60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16</vt:i4>
      </vt:variant>
      <vt:variant>
        <vt:lpstr>Navngitte områder</vt:lpstr>
      </vt:variant>
      <vt:variant>
        <vt:i4>84</vt:i4>
      </vt:variant>
    </vt:vector>
  </HeadingPairs>
  <TitlesOfParts>
    <vt:vector size="100" baseType="lpstr">
      <vt:lpstr>Avdeling</vt:lpstr>
      <vt:lpstr>OSR_Sheet1_c6...5db0f394_DW72BQ</vt:lpstr>
      <vt:lpstr>00</vt:lpstr>
      <vt:lpstr>10</vt:lpstr>
      <vt:lpstr>20</vt:lpstr>
      <vt:lpstr>30</vt:lpstr>
      <vt:lpstr>40</vt:lpstr>
      <vt:lpstr>50</vt:lpstr>
      <vt:lpstr>51</vt:lpstr>
      <vt:lpstr>60</vt:lpstr>
      <vt:lpstr>70</vt:lpstr>
      <vt:lpstr>71</vt:lpstr>
      <vt:lpstr>72</vt:lpstr>
      <vt:lpstr>80</vt:lpstr>
      <vt:lpstr>NULL</vt:lpstr>
      <vt:lpstr>OSR_Ark8_e205...c41c188d_594FYI</vt:lpstr>
      <vt:lpstr>'00'!OSR_GearWriter_0</vt:lpstr>
      <vt:lpstr>'10'!OSR_GearWriter_0</vt:lpstr>
      <vt:lpstr>'20'!OSR_GearWriter_0</vt:lpstr>
      <vt:lpstr>'30'!OSR_GearWriter_0</vt:lpstr>
      <vt:lpstr>'40'!OSR_GearWriter_0</vt:lpstr>
      <vt:lpstr>'50'!OSR_GearWriter_0</vt:lpstr>
      <vt:lpstr>'51'!OSR_GearWriter_0</vt:lpstr>
      <vt:lpstr>'60'!OSR_GearWriter_0</vt:lpstr>
      <vt:lpstr>'70'!OSR_GearWriter_0</vt:lpstr>
      <vt:lpstr>'71'!OSR_GearWriter_0</vt:lpstr>
      <vt:lpstr>'72'!OSR_GearWriter_0</vt:lpstr>
      <vt:lpstr>'80'!OSR_GearWriter_0</vt:lpstr>
      <vt:lpstr>Avdeling!OSR_GearWriter_0</vt:lpstr>
      <vt:lpstr>NULL!OSR_GearWriter_0</vt:lpstr>
      <vt:lpstr>'00'!OSR_GearWriter_1</vt:lpstr>
      <vt:lpstr>'10'!OSR_GearWriter_1</vt:lpstr>
      <vt:lpstr>'20'!OSR_GearWriter_1</vt:lpstr>
      <vt:lpstr>'30'!OSR_GearWriter_1</vt:lpstr>
      <vt:lpstr>'40'!OSR_GearWriter_1</vt:lpstr>
      <vt:lpstr>'50'!OSR_GearWriter_1</vt:lpstr>
      <vt:lpstr>'51'!OSR_GearWriter_1</vt:lpstr>
      <vt:lpstr>'60'!OSR_GearWriter_1</vt:lpstr>
      <vt:lpstr>'70'!OSR_GearWriter_1</vt:lpstr>
      <vt:lpstr>'71'!OSR_GearWriter_1</vt:lpstr>
      <vt:lpstr>'72'!OSR_GearWriter_1</vt:lpstr>
      <vt:lpstr>'80'!OSR_GearWriter_1</vt:lpstr>
      <vt:lpstr>Avdeling!OSR_GearWriter_1</vt:lpstr>
      <vt:lpstr>NULL!OSR_GearWriter_1</vt:lpstr>
      <vt:lpstr>'00'!OSR_GearWriter_2</vt:lpstr>
      <vt:lpstr>'10'!OSR_GearWriter_2</vt:lpstr>
      <vt:lpstr>'20'!OSR_GearWriter_2</vt:lpstr>
      <vt:lpstr>'30'!OSR_GearWriter_2</vt:lpstr>
      <vt:lpstr>'40'!OSR_GearWriter_2</vt:lpstr>
      <vt:lpstr>'50'!OSR_GearWriter_2</vt:lpstr>
      <vt:lpstr>'51'!OSR_GearWriter_2</vt:lpstr>
      <vt:lpstr>'60'!OSR_GearWriter_2</vt:lpstr>
      <vt:lpstr>'70'!OSR_GearWriter_2</vt:lpstr>
      <vt:lpstr>'71'!OSR_GearWriter_2</vt:lpstr>
      <vt:lpstr>'72'!OSR_GearWriter_2</vt:lpstr>
      <vt:lpstr>'80'!OSR_GearWriter_2</vt:lpstr>
      <vt:lpstr>Avdeling!OSR_GearWriter_2</vt:lpstr>
      <vt:lpstr>NULL!OSR_GearWriter_2</vt:lpstr>
      <vt:lpstr>'00'!OSR_GearWriter_3</vt:lpstr>
      <vt:lpstr>'10'!OSR_GearWriter_3</vt:lpstr>
      <vt:lpstr>'20'!OSR_GearWriter_3</vt:lpstr>
      <vt:lpstr>'30'!OSR_GearWriter_3</vt:lpstr>
      <vt:lpstr>'40'!OSR_GearWriter_3</vt:lpstr>
      <vt:lpstr>'50'!OSR_GearWriter_3</vt:lpstr>
      <vt:lpstr>'51'!OSR_GearWriter_3</vt:lpstr>
      <vt:lpstr>'60'!OSR_GearWriter_3</vt:lpstr>
      <vt:lpstr>'70'!OSR_GearWriter_3</vt:lpstr>
      <vt:lpstr>'71'!OSR_GearWriter_3</vt:lpstr>
      <vt:lpstr>'72'!OSR_GearWriter_3</vt:lpstr>
      <vt:lpstr>'80'!OSR_GearWriter_3</vt:lpstr>
      <vt:lpstr>Avdeling!OSR_GearWriter_3</vt:lpstr>
      <vt:lpstr>NULL!OSR_GearWriter_3</vt:lpstr>
      <vt:lpstr>'00'!OSR_GearWriter_4</vt:lpstr>
      <vt:lpstr>'10'!OSR_GearWriter_4</vt:lpstr>
      <vt:lpstr>'20'!OSR_GearWriter_4</vt:lpstr>
      <vt:lpstr>'30'!OSR_GearWriter_4</vt:lpstr>
      <vt:lpstr>'40'!OSR_GearWriter_4</vt:lpstr>
      <vt:lpstr>'50'!OSR_GearWriter_4</vt:lpstr>
      <vt:lpstr>'51'!OSR_GearWriter_4</vt:lpstr>
      <vt:lpstr>'60'!OSR_GearWriter_4</vt:lpstr>
      <vt:lpstr>'70'!OSR_GearWriter_4</vt:lpstr>
      <vt:lpstr>'71'!OSR_GearWriter_4</vt:lpstr>
      <vt:lpstr>'72'!OSR_GearWriter_4</vt:lpstr>
      <vt:lpstr>'80'!OSR_GearWriter_4</vt:lpstr>
      <vt:lpstr>Avdeling!OSR_GearWriter_4</vt:lpstr>
      <vt:lpstr>NULL!OSR_GearWriter_4</vt:lpstr>
      <vt:lpstr>'00'!OSR_GearWriter_5</vt:lpstr>
      <vt:lpstr>'10'!OSR_GearWriter_5</vt:lpstr>
      <vt:lpstr>'20'!OSR_GearWriter_5</vt:lpstr>
      <vt:lpstr>'30'!OSR_GearWriter_5</vt:lpstr>
      <vt:lpstr>'40'!OSR_GearWriter_5</vt:lpstr>
      <vt:lpstr>'50'!OSR_GearWriter_5</vt:lpstr>
      <vt:lpstr>'51'!OSR_GearWriter_5</vt:lpstr>
      <vt:lpstr>'60'!OSR_GearWriter_5</vt:lpstr>
      <vt:lpstr>'70'!OSR_GearWriter_5</vt:lpstr>
      <vt:lpstr>'71'!OSR_GearWriter_5</vt:lpstr>
      <vt:lpstr>'72'!OSR_GearWriter_5</vt:lpstr>
      <vt:lpstr>'80'!OSR_GearWriter_5</vt:lpstr>
      <vt:lpstr>Avdeling!OSR_GearWriter_5</vt:lpstr>
      <vt:lpstr>NULL!OSR_GearWriter_5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Hallgeir Garmo</dc:creator>
  <cp:lastModifiedBy>Hallgeir Garmo</cp:lastModifiedBy>
  <dcterms:created xsi:type="dcterms:W3CDTF">2023-04-27T09:11:02Z</dcterms:created>
  <dcterms:modified xsi:type="dcterms:W3CDTF">2023-04-27T10:13:25Z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SF_kategori">
    <vt:lpwstr>52;#Styre|b0f4f6bd-4e5c-42e1-a438-6e04386511e5</vt:lpwstr>
  </property>
  <property fmtid="{D5CDD505-2E9C-101B-9397-08002B2CF9AE}" pid="3" name="Krets">
    <vt:lpwstr>18;#Hedmark Skikrets|96958456-eeb8-42f9-a6a6-c84c774cbffb</vt:lpwstr>
  </property>
  <property fmtid="{D5CDD505-2E9C-101B-9397-08002B2CF9AE}" pid="4" name="ContentTypeId">
    <vt:lpwstr>0x010100C911728A90861248B04C4328C2192325</vt:lpwstr>
  </property>
  <property fmtid="{D5CDD505-2E9C-101B-9397-08002B2CF9AE}" pid="5" name="arGren">
    <vt:lpwstr/>
  </property>
  <property fmtid="{D5CDD505-2E9C-101B-9397-08002B2CF9AE}" pid="6" name="Dokumenttype">
    <vt:lpwstr/>
  </property>
</Properties>
</file>