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5.4.102"/>
  <workbookPr/>
  <bookViews>
    <workbookView xWindow="-120" yWindow="-120" windowWidth="29040" windowHeight="15840"/>
  </bookViews>
  <sheets>
    <sheet name="Avdeling" sheetId="1" r:id="rId1"/>
    <sheet name="OSR_Sheet1_c6...5db0f394_DW72BQ" sheetId="2" state="hidden" r:id="rId2"/>
    <sheet name="00" sheetId="3" r:id="rId3"/>
    <sheet name="10" sheetId="4" r:id="rId4"/>
    <sheet name="20" sheetId="5" r:id="rId5"/>
    <sheet name="30" sheetId="6" r:id="rId6"/>
    <sheet name="40" sheetId="7" r:id="rId7"/>
    <sheet name="50" sheetId="8" r:id="rId8"/>
    <sheet name="51" sheetId="9" r:id="rId9"/>
    <sheet name="60" sheetId="10" r:id="rId10"/>
    <sheet name="70" sheetId="11" r:id="rId11"/>
    <sheet name="71" sheetId="12" r:id="rId12"/>
    <sheet name="72" sheetId="13" r:id="rId13"/>
    <sheet name="80" sheetId="14" r:id="rId14"/>
    <sheet name="OSR_Ark8_e205...c41c188d_594FYI" sheetId="15" state="hidden" r:id="rId15"/>
  </sheets>
  <definedNames>
    <definedName name="OSR_GearWriter_0" localSheetId="2">'00'!$D$12:$G$12</definedName>
    <definedName name="OSR_GearWriter_0" localSheetId="3">'10'!$D$12:$G$12</definedName>
    <definedName name="OSR_GearWriter_0" localSheetId="4">'20'!$D$12:$G$12</definedName>
    <definedName name="OSR_GearWriter_0" localSheetId="5">'30'!$D$12:$G$12</definedName>
    <definedName name="OSR_GearWriter_0" localSheetId="6">'40'!$D$12:$G$12</definedName>
    <definedName name="OSR_GearWriter_0" localSheetId="7">'50'!$D$12:$G$12</definedName>
    <definedName name="OSR_GearWriter_0" localSheetId="8">'51'!$D$12:$G$12</definedName>
    <definedName name="OSR_GearWriter_0" localSheetId="9">'60'!$D$12:$G$12</definedName>
    <definedName name="OSR_GearWriter_0" localSheetId="10">'70'!$D$12:$G$12</definedName>
    <definedName name="OSR_GearWriter_0" localSheetId="11">'71'!$D$12:$G$12</definedName>
    <definedName name="OSR_GearWriter_0" localSheetId="12">'72'!$D$12:$G$12</definedName>
    <definedName name="OSR_GearWriter_0" localSheetId="13">'80'!$D$12:$G$12</definedName>
    <definedName name="OSR_GearWriter_0" localSheetId="0">Avdeling!$D$12:$G$12</definedName>
    <definedName name="OSR_GearWriter_1" localSheetId="2">'00'!$H$12:$K$12</definedName>
    <definedName name="OSR_GearWriter_1" localSheetId="3">'10'!$H$12:$K$12</definedName>
    <definedName name="OSR_GearWriter_1" localSheetId="4">'20'!$H$12:$K$12</definedName>
    <definedName name="OSR_GearWriter_1" localSheetId="5">'30'!$H$12:$K$12</definedName>
    <definedName name="OSR_GearWriter_1" localSheetId="6">'40'!$H$12:$K$12</definedName>
    <definedName name="OSR_GearWriter_1" localSheetId="7">'50'!$H$12:$K$12</definedName>
    <definedName name="OSR_GearWriter_1" localSheetId="8">'51'!$H$12:$K$12</definedName>
    <definedName name="OSR_GearWriter_1" localSheetId="9">'60'!$H$12:$K$12</definedName>
    <definedName name="OSR_GearWriter_1" localSheetId="10">'70'!$H$12:$K$12</definedName>
    <definedName name="OSR_GearWriter_1" localSheetId="11">'71'!$H$12:$K$12</definedName>
    <definedName name="OSR_GearWriter_1" localSheetId="12">'72'!$H$12:$K$12</definedName>
    <definedName name="OSR_GearWriter_1" localSheetId="13">'80'!$H$12:$K$12</definedName>
    <definedName name="OSR_GearWriter_1" localSheetId="0">Avdeling!$H$12:$K$12</definedName>
    <definedName name="OSR_GearWriter_2" localSheetId="2">'00'!$L$12:$O$12</definedName>
    <definedName name="OSR_GearWriter_2" localSheetId="3">'10'!$L$12:$O$12</definedName>
    <definedName name="OSR_GearWriter_2" localSheetId="4">'20'!$L$12:$O$12</definedName>
    <definedName name="OSR_GearWriter_2" localSheetId="5">'30'!$L$12:$O$12</definedName>
    <definedName name="OSR_GearWriter_2" localSheetId="6">'40'!$L$12:$O$12</definedName>
    <definedName name="OSR_GearWriter_2" localSheetId="7">'50'!$L$12:$O$12</definedName>
    <definedName name="OSR_GearWriter_2" localSheetId="8">'51'!$L$12:$O$12</definedName>
    <definedName name="OSR_GearWriter_2" localSheetId="9">'60'!$L$12:$O$12</definedName>
    <definedName name="OSR_GearWriter_2" localSheetId="10">'70'!$L$12:$O$12</definedName>
    <definedName name="OSR_GearWriter_2" localSheetId="11">'71'!$L$12:$O$12</definedName>
    <definedName name="OSR_GearWriter_2" localSheetId="12">'72'!$L$12:$O$12</definedName>
    <definedName name="OSR_GearWriter_2" localSheetId="13">'80'!$L$12:$O$12</definedName>
    <definedName name="OSR_GearWriter_2" localSheetId="0">Avdeling!$L$12:$O$12</definedName>
    <definedName name="OSR_GearWriter_3" localSheetId="2">'00'!$D$13:$E$13</definedName>
    <definedName name="OSR_GearWriter_3" localSheetId="3">'10'!$D$13:$E$13</definedName>
    <definedName name="OSR_GearWriter_3" localSheetId="4">'20'!$D$13:$E$13</definedName>
    <definedName name="OSR_GearWriter_3" localSheetId="5">'30'!$D$13:$E$13</definedName>
    <definedName name="OSR_GearWriter_3" localSheetId="6">'40'!$D$13:$E$13</definedName>
    <definedName name="OSR_GearWriter_3" localSheetId="7">'50'!$D$13:$E$13</definedName>
    <definedName name="OSR_GearWriter_3" localSheetId="8">'51'!$D$13:$E$13</definedName>
    <definedName name="OSR_GearWriter_3" localSheetId="9">'60'!$D$13:$E$13</definedName>
    <definedName name="OSR_GearWriter_3" localSheetId="10">'70'!$D$13:$E$13</definedName>
    <definedName name="OSR_GearWriter_3" localSheetId="11">'71'!$D$13:$E$13</definedName>
    <definedName name="OSR_GearWriter_3" localSheetId="12">'72'!$D$13:$E$13</definedName>
    <definedName name="OSR_GearWriter_3" localSheetId="13">'80'!$D$13:$E$13</definedName>
    <definedName name="OSR_GearWriter_3" localSheetId="0">Avdeling!$D$13:$E$13</definedName>
    <definedName name="OSR_GearWriter_4" localSheetId="2">'00'!$H$13:$I$13</definedName>
    <definedName name="OSR_GearWriter_4" localSheetId="3">'10'!$H$13:$I$13</definedName>
    <definedName name="OSR_GearWriter_4" localSheetId="4">'20'!$H$13:$I$13</definedName>
    <definedName name="OSR_GearWriter_4" localSheetId="5">'30'!$H$13:$I$13</definedName>
    <definedName name="OSR_GearWriter_4" localSheetId="6">'40'!$H$13:$I$13</definedName>
    <definedName name="OSR_GearWriter_4" localSheetId="7">'50'!$H$13:$I$13</definedName>
    <definedName name="OSR_GearWriter_4" localSheetId="8">'51'!$H$13:$I$13</definedName>
    <definedName name="OSR_GearWriter_4" localSheetId="9">'60'!$H$13:$I$13</definedName>
    <definedName name="OSR_GearWriter_4" localSheetId="10">'70'!$H$13:$I$13</definedName>
    <definedName name="OSR_GearWriter_4" localSheetId="11">'71'!$H$13:$I$13</definedName>
    <definedName name="OSR_GearWriter_4" localSheetId="12">'72'!$H$13:$I$13</definedName>
    <definedName name="OSR_GearWriter_4" localSheetId="13">'80'!$H$13:$I$13</definedName>
    <definedName name="OSR_GearWriter_4" localSheetId="0">Avdeling!$H$13:$I$13</definedName>
    <definedName name="OSR_GearWriter_5" localSheetId="2">'00'!$L$13:$M$13</definedName>
    <definedName name="OSR_GearWriter_5" localSheetId="3">'10'!$L$13:$M$13</definedName>
    <definedName name="OSR_GearWriter_5" localSheetId="4">'20'!$L$13:$M$13</definedName>
    <definedName name="OSR_GearWriter_5" localSheetId="5">'30'!$L$13:$M$13</definedName>
    <definedName name="OSR_GearWriter_5" localSheetId="6">'40'!$L$13:$M$13</definedName>
    <definedName name="OSR_GearWriter_5" localSheetId="7">'50'!$L$13:$M$13</definedName>
    <definedName name="OSR_GearWriter_5" localSheetId="8">'51'!$L$13:$M$13</definedName>
    <definedName name="OSR_GearWriter_5" localSheetId="9">'60'!$L$13:$M$13</definedName>
    <definedName name="OSR_GearWriter_5" localSheetId="10">'70'!$L$13:$M$13</definedName>
    <definedName name="OSR_GearWriter_5" localSheetId="11">'71'!$L$13:$M$13</definedName>
    <definedName name="OSR_GearWriter_5" localSheetId="12">'72'!$L$13:$M$13</definedName>
    <definedName name="OSR_GearWriter_5" localSheetId="13">'80'!$L$13:$M$13</definedName>
    <definedName name="OSR_GearWriter_5" localSheetId="0">Avdeling!$L$13:$M$13</definedName>
  </definedNames>
  <calcPr calcId="40001"/>
</workbook>
</file>

<file path=xl/sharedStrings.xml><?xml version="1.0" encoding="utf-8"?>
<sst xmlns="http://schemas.openxmlformats.org/spreadsheetml/2006/main" uniqueCount="109">
  <si>
    <t>Inntekter</t>
  </si>
  <si>
    <t>Resultat</t>
  </si>
  <si>
    <t>Avdelingsnavn</t>
  </si>
  <si>
    <t>Prosjektnr</t>
  </si>
  <si>
    <t>70002</t>
  </si>
  <si>
    <t>Jenteprosjekt</t>
  </si>
  <si>
    <t>70100</t>
  </si>
  <si>
    <t>70220</t>
  </si>
  <si>
    <t>70300</t>
  </si>
  <si>
    <t>70500</t>
  </si>
  <si>
    <t>SUM TOTALT</t>
  </si>
  <si>
    <t>Langrenn</t>
  </si>
  <si>
    <t>00000</t>
  </si>
  <si>
    <t>Rekruttering</t>
  </si>
  <si>
    <t>Team Veidekke Innlandet administrasjon</t>
  </si>
  <si>
    <t>51100</t>
  </si>
  <si>
    <t>60100</t>
  </si>
  <si>
    <t>70006</t>
  </si>
  <si>
    <t>NC 2</t>
  </si>
  <si>
    <t>Dette året (alle)</t>
  </si>
  <si>
    <t>ALpin</t>
  </si>
  <si>
    <t>NM JR</t>
  </si>
  <si>
    <t>HedmarkHopp</t>
  </si>
  <si>
    <t>Telemark</t>
  </si>
  <si>
    <t>År</t>
  </si>
  <si>
    <t>Årsbudsjett</t>
  </si>
  <si>
    <t>20001</t>
  </si>
  <si>
    <t>20005</t>
  </si>
  <si>
    <t>Prosjekt Temakvelder Utvikling</t>
  </si>
  <si>
    <t>20110</t>
  </si>
  <si>
    <t>50002</t>
  </si>
  <si>
    <t>Ørnskjøldsvik</t>
  </si>
  <si>
    <t>50100</t>
  </si>
  <si>
    <t>50300</t>
  </si>
  <si>
    <t>Miljøsamling Barmark</t>
  </si>
  <si>
    <t>Smøreservice</t>
  </si>
  <si>
    <t>Prognose</t>
  </si>
  <si>
    <t>Post 3- aktivitetsmidler</t>
  </si>
  <si>
    <t>95001</t>
  </si>
  <si>
    <t>Hopp administrasjon</t>
  </si>
  <si>
    <t>70003</t>
  </si>
  <si>
    <t>70210</t>
  </si>
  <si>
    <t>Hopp</t>
  </si>
  <si>
    <t>30002</t>
  </si>
  <si>
    <t>30100</t>
  </si>
  <si>
    <t>NM Jr</t>
  </si>
  <si>
    <t>Prosjektnavn</t>
  </si>
  <si>
    <t>Prognosekommentar</t>
  </si>
  <si>
    <t>20100</t>
  </si>
  <si>
    <t>Hovedlandsrennet</t>
  </si>
  <si>
    <t>Utdanning</t>
  </si>
  <si>
    <t>Periode:</t>
  </si>
  <si>
    <t>20006</t>
  </si>
  <si>
    <t>Adm-Administrasjon</t>
  </si>
  <si>
    <t>50003</t>
  </si>
  <si>
    <t>50410</t>
  </si>
  <si>
    <t>Miljøsamling Snø</t>
  </si>
  <si>
    <t>Ungdoms/interkretssamling</t>
  </si>
  <si>
    <t>Kretslag JR</t>
  </si>
  <si>
    <t>Hedmark Skikrets</t>
  </si>
  <si>
    <t>Hedmark Skidommerlaug</t>
  </si>
  <si>
    <t>10100</t>
  </si>
  <si>
    <t>Snøsamling Folldal</t>
  </si>
  <si>
    <t>LK administrasjon</t>
  </si>
  <si>
    <t>70400</t>
  </si>
  <si>
    <t>Senior</t>
  </si>
  <si>
    <t>70600</t>
  </si>
  <si>
    <t>KULT</t>
  </si>
  <si>
    <t>Budsjett</t>
  </si>
  <si>
    <t>Avd.nr</t>
  </si>
  <si>
    <t>Ingen</t>
  </si>
  <si>
    <t>Solan Gundersen Vinterleker</t>
  </si>
  <si>
    <t>Sjusjøcup</t>
  </si>
  <si>
    <t>Regnskap</t>
  </si>
  <si>
    <t>Styret-administrasjon</t>
  </si>
  <si>
    <t>Senior Smøreservice</t>
  </si>
  <si>
    <t>Administrasjon</t>
  </si>
  <si>
    <t>20003</t>
  </si>
  <si>
    <t>20007</t>
  </si>
  <si>
    <t>Miljøsamling Rena</t>
  </si>
  <si>
    <t>50004</t>
  </si>
  <si>
    <t>50240</t>
  </si>
  <si>
    <t>50600</t>
  </si>
  <si>
    <t>Kombinert administrasjon</t>
  </si>
  <si>
    <t>Kombinert</t>
  </si>
  <si>
    <t>Integrering</t>
  </si>
  <si>
    <t>Bingo</t>
  </si>
  <si>
    <t>70001</t>
  </si>
  <si>
    <t>70110</t>
  </si>
  <si>
    <t>70310</t>
  </si>
  <si>
    <t>Ungdomsstafetten</t>
  </si>
  <si>
    <t>70510</t>
  </si>
  <si>
    <t>Miljøsamling</t>
  </si>
  <si>
    <t>Dommerlauget adm</t>
  </si>
  <si>
    <t>70005</t>
  </si>
  <si>
    <t>NC 1</t>
  </si>
  <si>
    <t>70230</t>
  </si>
  <si>
    <t>Kostnader</t>
  </si>
  <si>
    <t>Team Veidekke Innlandet</t>
  </si>
  <si>
    <t>Hittil i år</t>
  </si>
  <si>
    <t>Styret</t>
  </si>
  <si>
    <t>71100</t>
  </si>
  <si>
    <t>Driftskostnader ansatte</t>
  </si>
  <si>
    <t>Alpin adm</t>
  </si>
  <si>
    <t>Freestyle</t>
  </si>
  <si>
    <t>50230</t>
  </si>
  <si>
    <t>NM SR</t>
  </si>
  <si>
    <t>50310</t>
  </si>
  <si>
    <t>Kretscup/regioncup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</si>
</sst>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_ ;[Red]\-#,##0\ "/>
  </numFmts>
  <fonts count="27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1" fillId="0" borderId="0" xfId="2"/>
    <xf numFmtId="1" fontId="2" fillId="0" borderId="1" xfId="2" applyNumberFormat="1" applyFont="1" applyBorder="1" applyAlignment="1">
      <alignment horizontal="center"/>
    </xf>
    <xf numFmtId="1" fontId="3" fillId="0" borderId="2" xfId="2" applyNumberFormat="1" applyFont="1" applyBorder="1"/>
    <xf numFmtId="1" fontId="3" fillId="0" borderId="0" xfId="2" applyNumberFormat="1" applyFont="1" applyBorder="1"/>
    <xf numFmtId="3" fontId="4" fillId="0" borderId="3" xfId="2" applyNumberFormat="1" applyFont="1" applyBorder="1"/>
    <xf numFmtId="1" fontId="5" fillId="0" borderId="0" xfId="2" applyNumberFormat="1" applyFont="1" applyBorder="1" applyAlignment="1"/>
    <xf numFmtId="1" fontId="6" fillId="0" borderId="4" xfId="2" applyNumberFormat="1" applyFont="1" applyBorder="1" applyAlignment="1">
      <alignment horizontal="center"/>
    </xf>
    <xf numFmtId="1" fontId="4" fillId="0" borderId="3" xfId="2" applyNumberFormat="1" applyFont="1" applyFill="1" applyBorder="1"/>
    <xf numFmtId="1" fontId="4" fillId="0" borderId="5" xfId="2" applyNumberFormat="1" applyFont="1" applyFill="1" applyBorder="1"/>
    <xf numFmtId="0" fontId="2" fillId="0" borderId="6" xfId="2" applyFont="1" applyBorder="1" applyAlignment="1">
      <alignment horizontal="left"/>
    </xf>
    <xf numFmtId="1" fontId="7" fillId="0" borderId="0" xfId="2" applyNumberFormat="1" applyFont="1" applyBorder="1"/>
    <xf numFmtId="3" fontId="4" fillId="0" borderId="7" xfId="1" applyNumberFormat="1" applyFont="1" applyFill="1" applyBorder="1"/>
    <xf numFmtId="1" fontId="4" fillId="0" borderId="8" xfId="2" applyNumberFormat="1" applyFont="1" applyFill="1" applyBorder="1"/>
    <xf numFmtId="1" fontId="4" fillId="0" borderId="9" xfId="2" applyNumberFormat="1" applyFont="1" applyFill="1" applyBorder="1"/>
    <xf numFmtId="3" fontId="4" fillId="0" borderId="8" xfId="2" applyNumberFormat="1" applyFont="1" applyBorder="1"/>
    <xf numFmtId="3" fontId="8" fillId="0" borderId="10" xfId="1" applyNumberFormat="1" applyFont="1" applyBorder="1"/>
    <xf numFmtId="3" fontId="4" fillId="0" borderId="3" xfId="1" applyNumberFormat="1" applyFont="1" applyFill="1" applyBorder="1"/>
    <xf numFmtId="165" fontId="4" fillId="0" borderId="3" xfId="2" applyNumberFormat="1" applyFont="1" applyFill="1" applyBorder="1"/>
    <xf numFmtId="1" fontId="6" fillId="0" borderId="11" xfId="2" applyNumberFormat="1" applyFont="1" applyBorder="1" applyAlignment="1">
      <alignment horizontal="center"/>
    </xf>
    <xf numFmtId="1" fontId="6" fillId="0" borderId="12" xfId="2" applyNumberFormat="1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9" fillId="0" borderId="0" xfId="2" applyFont="1" applyAlignment="1">
      <alignment horizontal="left"/>
    </xf>
    <xf numFmtId="0" fontId="2" fillId="0" borderId="12" xfId="2" applyFont="1" applyBorder="1" applyAlignment="1">
      <alignment horizontal="center"/>
    </xf>
    <xf numFmtId="165" fontId="4" fillId="0" borderId="3" xfId="2" applyNumberFormat="1" applyFont="1" applyBorder="1"/>
    <xf numFmtId="1" fontId="4" fillId="0" borderId="13" xfId="2" applyNumberFormat="1" applyFont="1" applyFill="1" applyBorder="1"/>
    <xf numFmtId="1" fontId="4" fillId="0" borderId="7" xfId="2" applyNumberFormat="1" applyFont="1" applyFill="1" applyBorder="1"/>
    <xf numFmtId="3" fontId="4" fillId="0" borderId="7" xfId="2" applyNumberFormat="1" applyFont="1" applyBorder="1"/>
    <xf numFmtId="165" fontId="4" fillId="0" borderId="8" xfId="2" applyNumberFormat="1" applyFont="1" applyFill="1" applyBorder="1"/>
    <xf numFmtId="3" fontId="8" fillId="0" borderId="14" xfId="1" applyNumberFormat="1" applyFont="1" applyFill="1" applyBorder="1"/>
    <xf numFmtId="3" fontId="4" fillId="2" borderId="8" xfId="1" applyNumberFormat="1" applyFont="1" applyFill="1" applyBorder="1"/>
    <xf numFmtId="1" fontId="2" fillId="0" borderId="0" xfId="2" applyNumberFormat="1" applyFont="1" applyBorder="1"/>
    <xf numFmtId="0" fontId="10" fillId="0" borderId="0" xfId="2" applyFont="1" applyBorder="1" applyAlignment="1">
      <alignment horizontal="left"/>
    </xf>
    <xf numFmtId="38" fontId="8" fillId="0" borderId="15" xfId="2" applyNumberFormat="1" applyFont="1" applyBorder="1"/>
    <xf numFmtId="0" fontId="9" fillId="0" borderId="2" xfId="2" applyFont="1" applyBorder="1" applyAlignment="1">
      <alignment horizontal="left"/>
    </xf>
    <xf numFmtId="1" fontId="9" fillId="0" borderId="0" xfId="2" applyNumberFormat="1" applyFont="1" applyBorder="1"/>
    <xf numFmtId="165" fontId="4" fillId="0" borderId="7" xfId="2" applyNumberFormat="1" applyFont="1" applyBorder="1"/>
    <xf numFmtId="0" fontId="8" fillId="0" borderId="8" xfId="2" applyFont="1" applyBorder="1"/>
    <xf numFmtId="0" fontId="4" fillId="0" borderId="8" xfId="2" applyFont="1" applyBorder="1"/>
    <xf numFmtId="38" fontId="4" fillId="0" borderId="8" xfId="2" applyNumberFormat="1" applyFont="1" applyBorder="1"/>
    <xf numFmtId="38" fontId="4" fillId="0" borderId="9" xfId="2" applyNumberFormat="1" applyFont="1" applyBorder="1"/>
    <xf numFmtId="3" fontId="8" fillId="2" borderId="15" xfId="1" applyNumberFormat="1" applyFont="1" applyFill="1" applyBorder="1"/>
    <xf numFmtId="3" fontId="8" fillId="0" borderId="14" xfId="1" applyNumberFormat="1" applyFont="1" applyBorder="1"/>
    <xf numFmtId="3" fontId="8" fillId="0" borderId="10" xfId="1" applyNumberFormat="1" applyFont="1" applyFill="1" applyBorder="1"/>
    <xf numFmtId="38" fontId="4" fillId="0" borderId="0" xfId="2" applyNumberFormat="1" applyFont="1"/>
    <xf numFmtId="0" fontId="4" fillId="0" borderId="0" xfId="2" applyFont="1"/>
    <xf numFmtId="0" fontId="2" fillId="0" borderId="0" xfId="2" applyFont="1"/>
    <xf numFmtId="0" fontId="2" fillId="0" borderId="0" xfId="2" applyFont="1" applyAlignment="1">
      <alignment horizontal="left"/>
    </xf>
    <xf numFmtId="49" fontId="4" fillId="0" borderId="0" xfId="2" applyNumberFormat="1" applyFont="1" applyAlignment="1">
      <alignment horizontal="right"/>
    </xf>
    <xf numFmtId="1" fontId="4" fillId="0" borderId="2" xfId="2" applyNumberFormat="1" applyFont="1" applyBorder="1"/>
    <xf numFmtId="1" fontId="7" fillId="0" borderId="1" xfId="2" applyNumberFormat="1" applyFont="1" applyBorder="1"/>
    <xf numFmtId="0" fontId="7" fillId="0" borderId="0" xfId="2" applyFont="1"/>
    <xf numFmtId="165" fontId="4" fillId="0" borderId="7" xfId="2" applyNumberFormat="1" applyFont="1" applyFill="1" applyBorder="1"/>
    <xf numFmtId="1" fontId="5" fillId="0" borderId="1" xfId="2" applyNumberFormat="1" applyFont="1" applyBorder="1"/>
    <xf numFmtId="38" fontId="8" fillId="0" borderId="0" xfId="2" applyNumberFormat="1" applyFont="1"/>
    <xf numFmtId="0" fontId="7" fillId="0" borderId="0" xfId="2" applyFont="1" applyAlignment="1">
      <alignment horizontal="left"/>
    </xf>
    <xf numFmtId="0" fontId="2" fillId="0" borderId="0" xfId="2" applyFont="1" applyBorder="1" applyAlignment="1">
      <alignment horizontal="left"/>
    </xf>
    <xf numFmtId="165" fontId="4" fillId="0" borderId="8" xfId="2" applyNumberFormat="1" applyFont="1" applyBorder="1"/>
    <xf numFmtId="3" fontId="8" fillId="0" borderId="16" xfId="1" applyNumberFormat="1" applyFont="1" applyFill="1" applyBorder="1"/>
    <xf numFmtId="1" fontId="6" fillId="0" borderId="12" xfId="2" applyNumberFormat="1" applyFont="1" applyBorder="1" applyAlignment="1"/>
    <xf numFmtId="49" fontId="4" fillId="0" borderId="8" xfId="2" applyNumberFormat="1" applyFont="1" applyBorder="1"/>
    <xf numFmtId="3" fontId="4" fillId="2" borderId="7" xfId="1" applyNumberFormat="1" applyFont="1" applyFill="1" applyBorder="1"/>
    <xf numFmtId="3" fontId="8" fillId="0" borderId="17" xfId="1" applyNumberFormat="1" applyFont="1" applyFill="1" applyBorder="1"/>
    <xf numFmtId="3" fontId="8" fillId="2" borderId="18" xfId="1" applyNumberFormat="1" applyFont="1" applyFill="1" applyBorder="1"/>
    <xf numFmtId="1" fontId="4" fillId="0" borderId="6" xfId="2" applyNumberFormat="1" applyFont="1" applyBorder="1"/>
    <xf numFmtId="0" fontId="4" fillId="0" borderId="6" xfId="2" applyFont="1" applyBorder="1"/>
    <xf numFmtId="1" fontId="4" fillId="0" borderId="19" xfId="2" applyNumberFormat="1" applyFont="1" applyFill="1" applyBorder="1"/>
    <xf numFmtId="1" fontId="4" fillId="0" borderId="20" xfId="2" applyNumberFormat="1" applyFont="1" applyFill="1" applyBorder="1"/>
    <xf numFmtId="1" fontId="4" fillId="0" borderId="21" xfId="2" applyNumberFormat="1" applyFont="1" applyFill="1" applyBorder="1"/>
    <xf numFmtId="0" fontId="8" fillId="0" borderId="22" xfId="2" applyFont="1" applyBorder="1"/>
    <xf numFmtId="3" fontId="4" fillId="0" borderId="20" xfId="2" applyNumberFormat="1" applyFont="1" applyBorder="1"/>
    <xf numFmtId="165" fontId="4" fillId="0" borderId="23" xfId="2" applyNumberFormat="1" applyFont="1" applyBorder="1"/>
    <xf numFmtId="3" fontId="4" fillId="0" borderId="23" xfId="1" applyNumberFormat="1" applyFont="1" applyFill="1" applyBorder="1"/>
    <xf numFmtId="3" fontId="4" fillId="0" borderId="23" xfId="2" applyNumberFormat="1" applyFont="1" applyBorder="1"/>
    <xf numFmtId="3" fontId="4" fillId="0" borderId="20" xfId="1" applyNumberFormat="1" applyFont="1" applyFill="1" applyBorder="1"/>
    <xf numFmtId="1" fontId="4" fillId="0" borderId="23" xfId="2" applyNumberFormat="1" applyFont="1" applyFill="1" applyBorder="1"/>
    <xf numFmtId="165" fontId="4" fillId="0" borderId="20" xfId="2" applyNumberFormat="1" applyFont="1" applyBorder="1"/>
  </cellXfs>
  <cellStyles count="3">
    <cellStyle name="Komma 2" xfId="1"/>
    <cellStyle name="Normal" xfId="0" builtinId="0"/>
    <cellStyle name="Normal 2" xfId="2"/>
  </cellStyles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1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6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29"/>
  <sheetViews>
    <sheetView tabSelected="1" workbookViewId="0">
      <selection activeCell="J11" sqref="J11"/>
    </sheetView>
  </sheetViews>
  <sheetFormatPr defaultColWidth="9.140625" defaultRowHeight="15"/>
  <cols>
    <col min="1" max="1" width="10" customWidth="1"/>
    <col min="2" max="15" width="13.28515625" customWidth="1"/>
  </cols>
  <sheetData>
    <row ht="3" customHeight="1">
      <c r="B1" s="1"/>
      <c s="1"/>
      <c s="1"/>
      <c s="1"/>
      <c s="1"/>
      <c s="1"/>
      <c s="1"/>
      <c s="1"/>
      <c s="1"/>
      <c s="1"/>
      <c s="1"/>
      <c s="1"/>
      <c s="1"/>
      <c s="1"/>
    </row>
    <row ht="3" customHeight="1">
      <c r="B2" s="1"/>
      <c s="1"/>
      <c s="1"/>
      <c s="1"/>
      <c s="1"/>
      <c s="1"/>
      <c s="1"/>
      <c s="1"/>
      <c s="1"/>
      <c s="1"/>
      <c s="1"/>
      <c s="1"/>
      <c s="1"/>
      <c s="1"/>
    </row>
    <row ht="3" customHeight="1">
      <c r="B3" s="1"/>
      <c s="45"/>
      <c s="1"/>
      <c s="1"/>
      <c s="1"/>
      <c s="1"/>
      <c s="1"/>
      <c s="1"/>
      <c s="1"/>
      <c s="1"/>
      <c s="1"/>
      <c s="1"/>
      <c s="1"/>
      <c s="1"/>
    </row>
    <row>
      <c r="B4" s="1"/>
      <c s="45"/>
      <c s="1"/>
      <c s="1"/>
      <c s="1"/>
      <c s="1"/>
      <c s="1"/>
      <c s="1"/>
      <c s="1"/>
      <c s="1"/>
      <c s="1"/>
      <c s="1"/>
      <c s="1"/>
      <c s="1"/>
    </row>
    <row>
      <c r="B5" s="1"/>
      <c s="45"/>
      <c s="1"/>
      <c s="1"/>
      <c s="1"/>
      <c s="1"/>
      <c s="1"/>
      <c s="1"/>
      <c s="1"/>
      <c s="1"/>
      <c s="1"/>
      <c s="1"/>
      <c s="1"/>
      <c s="1"/>
    </row>
    <row ht="20.25">
      <c r="B6" s="1"/>
      <c s="45"/>
      <c s="50" t="s">
        <v>24</v>
      </c>
      <c s="53">
        <v>2020</v>
      </c>
      <c s="6" t="s">
        <v>59</v>
      </c>
      <c r="H6" s="6"/>
      <c s="6"/>
      <c s="6"/>
      <c s="6"/>
      <c s="6"/>
      <c s="1"/>
      <c s="1"/>
      <c s="1"/>
    </row>
    <row ht="20.25">
      <c r="B7" s="1"/>
      <c s="48"/>
      <c s="50" t="s">
        <v>51</v>
      </c>
      <c s="53" t="str">
        <f>RIGHT("202012",2)</f>
        <v>12</v>
      </c>
      <c s="1"/>
      <c s="11"/>
      <c s="11"/>
      <c s="1"/>
      <c s="1"/>
      <c s="1"/>
      <c s="1"/>
      <c s="1"/>
      <c s="1"/>
      <c s="1"/>
    </row>
    <row ht="15.75">
      <c r="B8" s="1"/>
      <c s="1"/>
      <c s="4"/>
      <c s="1"/>
      <c s="31"/>
      <c s="1"/>
      <c s="31"/>
      <c s="4"/>
      <c s="4"/>
      <c s="4"/>
      <c s="4"/>
      <c s="4"/>
      <c s="4"/>
      <c s="1"/>
    </row>
    <row ht="15.75">
      <c r="B9" s="1"/>
      <c s="1"/>
      <c s="4"/>
      <c s="11"/>
      <c s="31"/>
      <c s="31"/>
      <c s="11"/>
      <c s="4"/>
      <c s="4"/>
      <c s="4"/>
      <c s="4"/>
      <c s="4"/>
      <c s="4"/>
      <c s="1"/>
    </row>
    <row ht="23.25">
      <c r="B10" s="1"/>
      <c s="22"/>
      <c s="22"/>
      <c s="22"/>
      <c s="1"/>
      <c s="4"/>
      <c s="35"/>
      <c s="4"/>
      <c s="4"/>
      <c s="4"/>
      <c s="4"/>
      <c s="4"/>
      <c s="4"/>
      <c s="1"/>
    </row>
    <row ht="23.25">
      <c r="B11" s="1"/>
      <c s="22"/>
      <c s="34"/>
      <c s="34"/>
      <c s="3"/>
      <c s="3"/>
      <c s="3"/>
      <c s="3"/>
      <c s="3"/>
      <c s="3"/>
      <c s="3"/>
      <c s="3"/>
      <c s="3"/>
      <c s="49"/>
    </row>
    <row ht="18">
      <c r="B12" s="46"/>
      <c s="51"/>
      <c s="19" t="s">
        <v>0</v>
      </c>
      <c s="7"/>
      <c s="7"/>
      <c s="20"/>
      <c s="19" t="s">
        <v>97</v>
      </c>
      <c s="7"/>
      <c s="7"/>
      <c s="20"/>
      <c s="19" t="s">
        <v>1</v>
      </c>
      <c s="7"/>
      <c s="7"/>
      <c s="20"/>
    </row>
    <row>
      <c r="B13" s="55"/>
      <c s="47"/>
      <c s="21" t="s">
        <v>99</v>
      </c>
      <c s="23"/>
      <c s="32" t="s">
        <v>19</v>
      </c>
      <c s="10"/>
      <c s="21" t="s">
        <v>99</v>
      </c>
      <c s="23"/>
      <c s="32" t="s">
        <v>19</v>
      </c>
      <c s="10"/>
      <c s="21" t="s">
        <v>99</v>
      </c>
      <c s="23"/>
      <c s="56"/>
      <c s="10"/>
    </row>
    <row>
      <c r="B14" s="55"/>
      <c s="10"/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</row>
    <row>
      <c r="B15" s="1"/>
      <c s="65"/>
      <c s="1"/>
      <c s="1"/>
      <c s="1"/>
      <c s="64"/>
      <c s="1"/>
      <c s="1"/>
      <c s="1"/>
      <c s="64"/>
      <c s="1"/>
      <c s="1"/>
      <c s="1"/>
      <c s="64"/>
    </row>
    <row>
      <c s="1"/>
      <c s="69"/>
      <c s="70"/>
      <c s="73"/>
      <c s="5"/>
      <c s="5"/>
      <c s="15"/>
      <c s="27"/>
      <c s="5"/>
      <c s="5"/>
      <c s="15"/>
      <c s="27"/>
      <c s="5"/>
      <c s="5"/>
      <c s="15"/>
    </row>
    <row>
      <c s="1"/>
      <c s="38" t="s">
        <v>69</v>
      </c>
      <c s="76" t="s">
        <v>2</v>
      </c>
      <c s="71"/>
      <c s="24"/>
      <c s="24"/>
      <c s="57"/>
      <c s="36"/>
      <c s="24"/>
      <c s="18"/>
      <c s="28"/>
      <c s="52"/>
      <c s="18"/>
      <c s="18"/>
      <c s="28"/>
    </row>
    <row>
      <c r="B18" s="37">
        <v>0</v>
      </c>
      <c s="74" t="s">
        <v>70</v>
      </c>
      <c s="72">
        <v>0</v>
      </c>
      <c s="17">
        <f t="shared" si="0" ref="E18:F26">0*(-1)</f>
        <v>0</v>
      </c>
      <c s="17">
        <f t="shared" si="0"/>
        <v>0</v>
      </c>
      <c s="30">
        <f>IF(0=0,F18,0)</f>
        <v>0</v>
      </c>
      <c s="12">
        <v>149.55000000000001</v>
      </c>
      <c s="17"/>
      <c s="17"/>
      <c s="30">
        <f>IF(0=0,J18,0)</f>
        <v>0</v>
      </c>
      <c s="12">
        <f t="shared" si="1" ref="L18:O26">D18+H18</f>
        <v>149.55000000000001</v>
      </c>
      <c s="12">
        <f t="shared" si="1"/>
        <v>0</v>
      </c>
      <c s="12">
        <f t="shared" si="1"/>
        <v>0</v>
      </c>
      <c s="30">
        <f t="shared" si="1"/>
        <v>0</v>
      </c>
    </row>
    <row customFormat="1">
      <c r="B19" s="37">
        <v>10</v>
      </c>
      <c s="74" t="s">
        <v>100</v>
      </c>
      <c s="72">
        <v>-7233</v>
      </c>
      <c s="17">
        <f t="shared" si="0"/>
        <v>0</v>
      </c>
      <c s="17">
        <f t="shared" si="0"/>
        <v>0</v>
      </c>
      <c s="30">
        <f>IF(-10000=0,F19,-10000)</f>
        <v>-10000</v>
      </c>
      <c s="12">
        <v>5238.7700000000004</v>
      </c>
      <c s="17"/>
      <c s="17"/>
      <c s="30">
        <f>IF(100000=0,J19,100000)</f>
        <v>100000</v>
      </c>
      <c s="12">
        <f t="shared" si="1"/>
        <v>-1994.2299999999996</v>
      </c>
      <c s="12">
        <f t="shared" si="1"/>
        <v>0</v>
      </c>
      <c s="12">
        <f t="shared" si="1"/>
        <v>0</v>
      </c>
      <c s="30">
        <f t="shared" si="1"/>
        <v>90000</v>
      </c>
    </row>
    <row customFormat="1">
      <c r="B20" s="37">
        <v>20</v>
      </c>
      <c s="74" t="s">
        <v>76</v>
      </c>
      <c s="72">
        <v>-756358.15000000002</v>
      </c>
      <c s="17">
        <f t="shared" si="0"/>
        <v>0</v>
      </c>
      <c s="17">
        <f t="shared" si="0"/>
        <v>0</v>
      </c>
      <c s="30">
        <f>IF(-990000=0,F20,-990000)</f>
        <v>-990000</v>
      </c>
      <c s="12">
        <v>771589.92000000004</v>
      </c>
      <c s="17"/>
      <c s="17"/>
      <c s="30">
        <f>IF(830000=0,J20,830000)</f>
        <v>830000</v>
      </c>
      <c s="12">
        <f t="shared" si="1"/>
        <v>15231.770000000019</v>
      </c>
      <c s="12">
        <f t="shared" si="1"/>
        <v>0</v>
      </c>
      <c s="12">
        <f t="shared" si="1"/>
        <v>0</v>
      </c>
      <c s="30">
        <f t="shared" si="1"/>
        <v>-160000</v>
      </c>
    </row>
    <row customFormat="1">
      <c r="B21" s="37">
        <v>30</v>
      </c>
      <c s="74" t="s">
        <v>20</v>
      </c>
      <c s="72">
        <v>-196886</v>
      </c>
      <c s="17">
        <f t="shared" si="0"/>
        <v>0</v>
      </c>
      <c s="17">
        <f t="shared" si="0"/>
        <v>0</v>
      </c>
      <c s="30">
        <f t="shared" si="2" ref="G21:G26">IF(0=0,F21,0)</f>
        <v>0</v>
      </c>
      <c s="12">
        <v>157849.48999999999</v>
      </c>
      <c s="17"/>
      <c s="17"/>
      <c s="30">
        <f t="shared" si="3" ref="K21:K26">IF(0=0,J21,0)</f>
        <v>0</v>
      </c>
      <c s="12">
        <f t="shared" si="1"/>
        <v>-39036.510000000009</v>
      </c>
      <c s="12">
        <f t="shared" si="1"/>
        <v>0</v>
      </c>
      <c s="12">
        <f t="shared" si="1"/>
        <v>0</v>
      </c>
      <c s="30">
        <f t="shared" si="1"/>
        <v>0</v>
      </c>
    </row>
    <row customFormat="1">
      <c r="B22" s="37">
        <v>50</v>
      </c>
      <c s="74" t="s">
        <v>42</v>
      </c>
      <c s="72">
        <v>-185778.62</v>
      </c>
      <c s="17">
        <f t="shared" si="0"/>
        <v>0</v>
      </c>
      <c s="17">
        <f t="shared" si="0"/>
        <v>0</v>
      </c>
      <c s="30">
        <f t="shared" si="2"/>
        <v>0</v>
      </c>
      <c s="12">
        <v>275886.08000000002</v>
      </c>
      <c s="17"/>
      <c s="17"/>
      <c s="30">
        <f t="shared" si="3"/>
        <v>0</v>
      </c>
      <c s="12">
        <f t="shared" si="1"/>
        <v>90107.460000000021</v>
      </c>
      <c s="12">
        <f t="shared" si="1"/>
        <v>0</v>
      </c>
      <c s="12">
        <f t="shared" si="1"/>
        <v>0</v>
      </c>
      <c s="30">
        <f t="shared" si="1"/>
        <v>0</v>
      </c>
    </row>
    <row customFormat="1">
      <c r="B23" s="37">
        <v>51</v>
      </c>
      <c s="74" t="s">
        <v>60</v>
      </c>
      <c s="72">
        <v>-464</v>
      </c>
      <c s="17">
        <f t="shared" si="0"/>
        <v>0</v>
      </c>
      <c s="17">
        <f t="shared" si="0"/>
        <v>0</v>
      </c>
      <c s="30">
        <f t="shared" si="2"/>
        <v>0</v>
      </c>
      <c s="12"/>
      <c s="17"/>
      <c s="17"/>
      <c s="30">
        <f t="shared" si="3"/>
        <v>0</v>
      </c>
      <c s="12">
        <f t="shared" si="1"/>
        <v>-464</v>
      </c>
      <c s="12">
        <f t="shared" si="1"/>
        <v>0</v>
      </c>
      <c s="12">
        <f t="shared" si="1"/>
        <v>0</v>
      </c>
      <c s="30">
        <f t="shared" si="1"/>
        <v>0</v>
      </c>
    </row>
    <row customFormat="1">
      <c r="B24" s="37">
        <v>60</v>
      </c>
      <c s="74" t="s">
        <v>84</v>
      </c>
      <c s="72">
        <v>-33221</v>
      </c>
      <c s="17">
        <f t="shared" si="0"/>
        <v>0</v>
      </c>
      <c s="17">
        <f t="shared" si="0"/>
        <v>0</v>
      </c>
      <c s="30">
        <f t="shared" si="2"/>
        <v>0</v>
      </c>
      <c s="12">
        <v>947.89999999999998</v>
      </c>
      <c s="17"/>
      <c s="17"/>
      <c s="30">
        <f t="shared" si="3"/>
        <v>0</v>
      </c>
      <c s="12">
        <f t="shared" si="1"/>
        <v>-32273.099999999999</v>
      </c>
      <c s="12">
        <f t="shared" si="1"/>
        <v>0</v>
      </c>
      <c s="12">
        <f t="shared" si="1"/>
        <v>0</v>
      </c>
      <c s="30">
        <f t="shared" si="1"/>
        <v>0</v>
      </c>
    </row>
    <row customFormat="1">
      <c r="B25" s="37">
        <v>70</v>
      </c>
      <c s="74" t="s">
        <v>11</v>
      </c>
      <c s="72">
        <v>-1786758.8700000001</v>
      </c>
      <c s="17">
        <f t="shared" si="0"/>
        <v>0</v>
      </c>
      <c s="17">
        <f t="shared" si="0"/>
        <v>0</v>
      </c>
      <c s="30">
        <f t="shared" si="2"/>
        <v>0</v>
      </c>
      <c s="12">
        <v>1631284.5900000001</v>
      </c>
      <c s="17"/>
      <c s="17"/>
      <c s="30">
        <f t="shared" si="3"/>
        <v>0</v>
      </c>
      <c s="12">
        <f t="shared" si="1"/>
        <v>-155474.28000000003</v>
      </c>
      <c s="12">
        <f t="shared" si="1"/>
        <v>0</v>
      </c>
      <c s="12">
        <f t="shared" si="1"/>
        <v>0</v>
      </c>
      <c s="30">
        <f t="shared" si="1"/>
        <v>0</v>
      </c>
    </row>
    <row customFormat="1">
      <c r="B26" s="37">
        <v>71</v>
      </c>
      <c s="74" t="s">
        <v>98</v>
      </c>
      <c s="72">
        <v>-533148</v>
      </c>
      <c s="17">
        <f t="shared" si="0"/>
        <v>0</v>
      </c>
      <c s="17">
        <f t="shared" si="0"/>
        <v>0</v>
      </c>
      <c s="30">
        <f t="shared" si="2"/>
        <v>0</v>
      </c>
      <c s="12">
        <v>537088.68999999994</v>
      </c>
      <c s="17"/>
      <c s="17"/>
      <c s="30">
        <f t="shared" si="3"/>
        <v>0</v>
      </c>
      <c s="12">
        <f t="shared" si="1"/>
        <v>3940.6899999999441</v>
      </c>
      <c s="12">
        <f t="shared" si="1"/>
        <v>0</v>
      </c>
      <c s="12">
        <f t="shared" si="1"/>
        <v>0</v>
      </c>
      <c s="30">
        <f t="shared" si="1"/>
        <v>0</v>
      </c>
    </row>
    <row>
      <c s="44"/>
      <c s="39"/>
      <c s="67"/>
      <c s="75"/>
      <c s="8"/>
      <c s="8"/>
      <c s="13"/>
      <c s="26"/>
      <c s="8"/>
      <c s="8"/>
      <c s="13"/>
      <c s="26"/>
      <c s="8"/>
      <c s="8"/>
      <c s="13"/>
    </row>
    <row>
      <c s="44"/>
      <c s="39"/>
      <c s="66"/>
      <c s="68"/>
      <c s="9"/>
      <c s="9"/>
      <c s="14"/>
      <c s="25"/>
      <c s="9"/>
      <c s="9"/>
      <c s="14"/>
      <c s="25"/>
      <c s="9"/>
      <c s="9"/>
      <c s="14"/>
    </row>
    <row ht="15.75" thickBot="1">
      <c s="54"/>
      <c s="33"/>
      <c s="33" t="s">
        <v>10</v>
      </c>
      <c s="29">
        <f t="shared" si="4" ref="D29:K29">SUM(D18:D26)</f>
        <v>-3499847.6400000001</v>
      </c>
      <c s="43">
        <f t="shared" si="4"/>
        <v>0</v>
      </c>
      <c s="43">
        <f t="shared" si="4"/>
        <v>0</v>
      </c>
      <c s="63">
        <f t="shared" si="4"/>
        <v>-1000000</v>
      </c>
      <c s="62">
        <f t="shared" si="4"/>
        <v>3380034.9899999998</v>
      </c>
      <c s="43">
        <f t="shared" si="4"/>
        <v>0</v>
      </c>
      <c s="43">
        <f t="shared" si="4"/>
        <v>0</v>
      </c>
      <c s="63">
        <f t="shared" si="4"/>
        <v>930000</v>
      </c>
      <c s="62">
        <f t="shared" si="5" ref="L29:O29">D29+H29</f>
        <v>-119812.65000000037</v>
      </c>
      <c s="62">
        <f t="shared" si="5"/>
        <v>0</v>
      </c>
      <c s="62">
        <f t="shared" si="5"/>
        <v>0</v>
      </c>
      <c s="63">
        <f t="shared" si="5"/>
        <v>-70000</v>
      </c>
    </row>
    <row ht="15.75" thickTop="1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dimension ref="A1:O21"/>
  <sheetViews>
    <sheetView workbookViewId="0"/>
  </sheetViews>
  <sheetFormatPr defaultColWidth="9.140625" defaultRowHeight="15"/>
  <cols>
    <col min="1" max="1" width="10" customWidth="1"/>
    <col min="2" max="15" width="13.28515625" customWidth="1"/>
  </cols>
  <sheetData>
    <row ht="3" customHeight="1">
      <c r="B1" s="1"/>
      <c s="1"/>
      <c s="1"/>
      <c s="1"/>
      <c s="1"/>
      <c s="1"/>
      <c s="1"/>
      <c s="1"/>
      <c s="1"/>
      <c s="1"/>
      <c s="1"/>
      <c s="1"/>
      <c s="1"/>
      <c s="1"/>
    </row>
    <row ht="3" customHeight="1">
      <c r="B2" s="1"/>
      <c s="1"/>
      <c s="1"/>
      <c s="1"/>
      <c s="1"/>
      <c s="1"/>
      <c s="1"/>
      <c s="1"/>
      <c s="1"/>
      <c s="1"/>
      <c s="1"/>
      <c s="1"/>
      <c s="1"/>
      <c s="1"/>
    </row>
    <row ht="3" customHeight="1">
      <c r="B3" s="1"/>
      <c s="45"/>
      <c s="1"/>
      <c s="1"/>
      <c s="1"/>
      <c s="1"/>
      <c s="1"/>
      <c s="1"/>
      <c s="1"/>
      <c s="1"/>
      <c s="1"/>
      <c s="1"/>
      <c s="1"/>
      <c s="1"/>
    </row>
    <row>
      <c r="B4" s="1"/>
      <c s="45"/>
      <c s="1"/>
      <c s="1"/>
      <c s="1"/>
      <c s="1"/>
      <c s="1"/>
      <c s="1"/>
      <c s="1"/>
      <c s="1"/>
      <c s="1"/>
      <c s="1"/>
      <c s="1"/>
      <c s="1"/>
    </row>
    <row>
      <c r="B5" s="1"/>
      <c s="45"/>
      <c s="1"/>
      <c s="1"/>
      <c s="1"/>
      <c s="1"/>
      <c s="1"/>
      <c s="1"/>
      <c s="1"/>
      <c s="1"/>
      <c s="1"/>
      <c s="1"/>
      <c s="1"/>
      <c s="1"/>
    </row>
    <row ht="20.25">
      <c r="B6" s="1"/>
      <c s="45"/>
      <c s="50" t="s">
        <v>24</v>
      </c>
      <c s="53" t="e">
        <f>_xll.OneStop.ReportPlayer.OSRFunctions.OSRGet("DimPeriod","Year")</f>
        <v>#NAME?</v>
      </c>
      <c s="6" t="e">
        <f>_xll.OneStop.ReportPlayer.OSRFunctions.OSRGet("DimEntity","EntityName")</f>
        <v>#NAME?</v>
      </c>
      <c r="H6" s="6"/>
      <c s="6"/>
      <c s="6"/>
      <c s="6"/>
      <c s="6"/>
      <c s="1"/>
      <c s="1"/>
      <c s="1"/>
    </row>
    <row ht="20.25">
      <c r="B7" s="1"/>
      <c s="48"/>
      <c s="50" t="s">
        <v>51</v>
      </c>
      <c s="53" t="e">
        <f>RIGHT(_xll.OneStop.ReportPlayer.OSRFunctions.OSRPar("Period"),2)</f>
        <v>#NAME?</v>
      </c>
      <c s="1"/>
      <c s="11"/>
      <c s="11"/>
      <c s="1"/>
      <c s="1"/>
      <c s="1"/>
      <c s="1"/>
      <c s="1"/>
      <c s="1"/>
      <c s="1"/>
    </row>
    <row ht="15.75">
      <c r="B8" s="1"/>
      <c s="1"/>
      <c s="4"/>
      <c s="1"/>
      <c s="31"/>
      <c s="1"/>
      <c s="31"/>
      <c s="4"/>
      <c s="4"/>
      <c s="4"/>
      <c s="4"/>
      <c s="4"/>
      <c s="4"/>
      <c s="1"/>
    </row>
    <row ht="15.75">
      <c r="B9" s="1"/>
      <c s="1"/>
      <c s="4"/>
      <c s="11"/>
      <c s="31"/>
      <c s="31"/>
      <c s="11"/>
      <c s="4"/>
      <c s="4"/>
      <c s="4"/>
      <c s="4"/>
      <c s="4"/>
      <c s="4"/>
      <c s="1"/>
    </row>
    <row ht="23.25">
      <c r="B10" s="1"/>
      <c s="22"/>
      <c s="22"/>
      <c s="22"/>
      <c s="1"/>
      <c s="4"/>
      <c s="35"/>
      <c s="4"/>
      <c s="4"/>
      <c s="4"/>
      <c s="4"/>
      <c s="4"/>
      <c s="4"/>
      <c s="1"/>
    </row>
    <row ht="23.25">
      <c r="B11" s="1"/>
      <c s="22"/>
      <c s="34"/>
      <c s="34"/>
      <c s="3"/>
      <c s="3"/>
      <c s="3"/>
      <c s="3"/>
      <c s="3"/>
      <c s="3"/>
      <c s="3"/>
      <c s="3"/>
      <c s="3"/>
      <c s="49"/>
    </row>
    <row ht="18">
      <c r="B12" s="46"/>
      <c s="51"/>
      <c s="19" t="s">
        <v>0</v>
      </c>
      <c s="7"/>
      <c s="7"/>
      <c s="20"/>
      <c s="19" t="s">
        <v>97</v>
      </c>
      <c s="7"/>
      <c s="7"/>
      <c s="20"/>
      <c s="19" t="s">
        <v>1</v>
      </c>
      <c s="7"/>
      <c s="7"/>
      <c s="20"/>
    </row>
    <row>
      <c r="B13" s="55"/>
      <c s="47"/>
      <c s="21" t="s">
        <v>99</v>
      </c>
      <c s="23"/>
      <c s="32" t="s">
        <v>19</v>
      </c>
      <c s="10"/>
      <c s="21" t="s">
        <v>99</v>
      </c>
      <c s="23"/>
      <c s="32" t="s">
        <v>19</v>
      </c>
      <c s="10"/>
      <c s="21" t="s">
        <v>99</v>
      </c>
      <c s="23"/>
      <c s="56"/>
      <c s="10"/>
    </row>
    <row>
      <c r="B14" s="55"/>
      <c s="10"/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</row>
    <row>
      <c r="B15" s="1"/>
      <c s="65"/>
      <c s="1"/>
      <c s="1"/>
      <c s="1"/>
      <c s="64"/>
      <c s="1"/>
      <c s="1"/>
      <c s="1"/>
      <c s="64"/>
      <c s="1"/>
      <c s="1"/>
      <c s="1"/>
      <c s="64"/>
    </row>
    <row>
      <c s="1"/>
      <c s="69"/>
      <c s="70"/>
      <c s="73"/>
      <c s="5"/>
      <c s="5"/>
      <c s="15"/>
      <c s="27"/>
      <c s="5"/>
      <c s="5"/>
      <c s="15"/>
      <c s="27"/>
      <c s="5"/>
      <c s="5"/>
      <c s="15"/>
    </row>
    <row>
      <c s="1"/>
      <c s="38" t="s">
        <v>69</v>
      </c>
      <c s="76" t="s">
        <v>2</v>
      </c>
      <c s="71"/>
      <c s="24"/>
      <c s="24"/>
      <c s="57"/>
      <c s="36"/>
      <c s="24"/>
      <c s="18"/>
      <c s="28"/>
      <c s="52"/>
      <c s="18"/>
      <c s="18"/>
      <c s="28"/>
    </row>
    <row>
      <c r="B18" s="37" t="e">
        <f>_xll.OneStop.ReportPlayer.OSRFunctions.OSRGet("Seg1","SegValue")</f>
        <v>#NAME?</v>
      </c>
      <c s="74" t="e">
        <f>_xll.OneStop.ReportPlayer.OSRFunctions.OSRGet("Seg1","SegValue Description")</f>
        <v>#NAME?</v>
      </c>
      <c s="72" t="e">
        <f>_xll.OneStop.ReportPlayer.OSRFunctions.OSRGet("FactJournalTransactionLine","Amount")</f>
        <v>#NAME?</v>
      </c>
      <c s="17" t="e">
        <f>_xll.OneStop.ReportPlayer.OSRFunctions.OSRGet("FactGLBudget","BudgetAmount")*(-1)</f>
        <v>#NAME?</v>
      </c>
      <c s="17" t="e">
        <f>_xll.OneStop.ReportPlayer.OSRFunctions.OSRGet("FactGLBudget","BudgetAmount")*(-1)</f>
        <v>#NAME?</v>
      </c>
      <c s="30" t="e">
        <f>IF(_xll.OneStop.ReportPlayer.OSRFunctions.OSRGet("FactBudgetTrans","BudgetAmount")=0,_xll.OneStop.ReportPlayer.OSRFunctions.OSRRef(F18),_xll.OneStop.ReportPlayer.OSRFunctions.OSRGet("FactBudgetTrans","BudgetAmount"))</f>
        <v>#NAME?</v>
      </c>
      <c s="12" t="e">
        <f>_xll.OneStop.ReportPlayer.OSRFunctions.OSRGet("FactJournalTransactionLine","Amount")</f>
        <v>#NAME?</v>
      </c>
      <c s="17" t="e">
        <f>_xll.OneStop.ReportPlayer.OSRFunctions.OSRGet("FactGLBudget","BudgetAmount")</f>
        <v>#NAME?</v>
      </c>
      <c s="17" t="e">
        <f>_xll.OneStop.ReportPlayer.OSRFunctions.OSRGet("FactGLBudget","BudgetAmount")</f>
        <v>#NAME?</v>
      </c>
      <c s="30" t="e">
        <f>IF(_xll.OneStop.ReportPlayer.OSRFunctions.OSRGet("FactBudgetTrans","BudgetAmount")=0,_xll.OneStop.ReportPlayer.OSRFunctions.OSRRef(J18),_xll.OneStop.ReportPlayer.OSRFunctions.OSRGet("FactBudgetTrans","BudgetAmount"))</f>
        <v>#NAME?</v>
      </c>
      <c s="12" t="e">
        <f t="shared" si="0" ref="L18:O18">D18+H18</f>
        <v>#NAME?</v>
      </c>
      <c s="12" t="e">
        <f t="shared" si="0"/>
        <v>#NAME?</v>
      </c>
      <c s="12" t="e">
        <f t="shared" si="0"/>
        <v>#NAME?</v>
      </c>
      <c s="30" t="e">
        <f t="shared" si="0"/>
        <v>#NAME?</v>
      </c>
    </row>
    <row>
      <c s="44"/>
      <c s="39"/>
      <c s="67"/>
      <c s="75"/>
      <c s="8"/>
      <c s="8"/>
      <c s="13"/>
      <c s="26"/>
      <c s="8"/>
      <c s="8"/>
      <c s="13"/>
      <c s="26"/>
      <c s="8"/>
      <c s="8"/>
      <c s="13"/>
    </row>
    <row>
      <c s="44"/>
      <c s="39"/>
      <c s="66"/>
      <c s="68"/>
      <c s="9"/>
      <c s="9"/>
      <c s="14"/>
      <c s="25"/>
      <c s="9"/>
      <c s="9"/>
      <c s="14"/>
      <c s="25"/>
      <c s="9"/>
      <c s="9"/>
      <c s="14"/>
    </row>
    <row ht="15.75" thickBot="1">
      <c s="54"/>
      <c s="33"/>
      <c s="33" t="s">
        <v>10</v>
      </c>
      <c s="29" t="e">
        <f>SUM(_xll.OneStop.ReportPlayer.OSRFunctions.OSRRef(D18))</f>
        <v>#NAME?</v>
      </c>
      <c s="43" t="e">
        <f>SUM(_xll.OneStop.ReportPlayer.OSRFunctions.OSRRef(E18))</f>
        <v>#NAME?</v>
      </c>
      <c s="43" t="e">
        <f>SUM(_xll.OneStop.ReportPlayer.OSRFunctions.OSRRef(F18))</f>
        <v>#NAME?</v>
      </c>
      <c s="63" t="e">
        <f>SUM(_xll.OneStop.ReportPlayer.OSRFunctions.OSRRef(G18))</f>
        <v>#NAME?</v>
      </c>
      <c s="62" t="e">
        <f>SUM(_xll.OneStop.ReportPlayer.OSRFunctions.OSRRef(H18))</f>
        <v>#NAME?</v>
      </c>
      <c s="43" t="e">
        <f>SUM(_xll.OneStop.ReportPlayer.OSRFunctions.OSRRef(I18))</f>
        <v>#NAME?</v>
      </c>
      <c s="43" t="e">
        <f>SUM(_xll.OneStop.ReportPlayer.OSRFunctions.OSRRef(J18))</f>
        <v>#NAME?</v>
      </c>
      <c s="63" t="e">
        <f>SUM(_xll.OneStop.ReportPlayer.OSRFunctions.OSRRef(K18))</f>
        <v>#NAME?</v>
      </c>
      <c s="62" t="e">
        <f t="shared" si="1" ref="L21:O21">D21+H21</f>
        <v>#NAME?</v>
      </c>
      <c s="62" t="e">
        <f t="shared" si="1"/>
        <v>#NAME?</v>
      </c>
      <c s="62" t="e">
        <f t="shared" si="1"/>
        <v>#NAME?</v>
      </c>
      <c s="63" t="e">
        <f t="shared" si="1"/>
        <v>#NAME?</v>
      </c>
    </row>
    <row ht="15.75" thickTop="1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dimension ref="A1:P20"/>
  <sheetViews>
    <sheetView workbookViewId="0"/>
  </sheetViews>
  <sheetFormatPr defaultColWidth="9.140625" defaultRowHeight="1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ht="1.5" customHeight="1">
      <c r="B1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2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3" s="1"/>
      <c s="45"/>
      <c s="1"/>
      <c s="1"/>
      <c s="1"/>
      <c s="1"/>
      <c s="1"/>
      <c s="1"/>
      <c s="1"/>
      <c s="1"/>
      <c s="1"/>
      <c s="1"/>
      <c s="1"/>
      <c s="1"/>
    </row>
    <row>
      <c r="B4" s="1"/>
      <c s="45"/>
      <c s="1"/>
      <c s="1"/>
      <c s="1"/>
      <c s="1"/>
      <c s="1"/>
      <c s="1"/>
      <c s="1"/>
      <c s="1"/>
      <c s="1"/>
      <c s="1"/>
      <c s="1"/>
      <c s="1"/>
    </row>
    <row>
      <c r="B5" s="1"/>
      <c s="45"/>
      <c s="1"/>
      <c s="1"/>
      <c s="1"/>
      <c s="1"/>
      <c s="1"/>
      <c s="1"/>
      <c s="1"/>
      <c s="1"/>
      <c s="1"/>
      <c s="1"/>
      <c s="1"/>
      <c s="1"/>
    </row>
    <row ht="20.25">
      <c r="B6" s="1"/>
      <c s="45"/>
      <c s="50" t="s">
        <v>24</v>
      </c>
      <c s="53">
        <v>2020</v>
      </c>
      <c s="6" t="s">
        <v>59</v>
      </c>
      <c r="H6" s="6"/>
      <c s="6"/>
      <c s="6"/>
      <c s="6"/>
      <c s="6"/>
      <c s="1"/>
      <c s="1"/>
      <c s="1"/>
    </row>
    <row ht="20.25">
      <c r="B7" s="1"/>
      <c s="48"/>
      <c s="50" t="s">
        <v>51</v>
      </c>
      <c s="53" t="str">
        <f>RIGHT("202012",2)</f>
        <v>12</v>
      </c>
      <c s="1"/>
      <c s="11"/>
      <c s="11"/>
      <c s="1"/>
      <c s="1"/>
      <c s="1"/>
      <c s="1"/>
      <c s="1"/>
      <c s="1"/>
      <c s="1"/>
    </row>
    <row ht="23.25">
      <c r="B8" s="1"/>
      <c s="1"/>
      <c s="4"/>
      <c s="1"/>
      <c s="31"/>
      <c s="35">
        <v>0</v>
      </c>
      <c s="35" t="s">
        <v>70</v>
      </c>
      <c s="4"/>
      <c s="4"/>
      <c s="4"/>
      <c s="4"/>
      <c s="4"/>
      <c s="4"/>
      <c s="1"/>
    </row>
    <row ht="15.75">
      <c r="B9" s="1"/>
      <c s="1"/>
      <c s="4"/>
      <c s="11"/>
      <c s="31"/>
      <c s="31"/>
      <c s="11"/>
      <c s="4"/>
      <c s="4"/>
      <c s="4"/>
      <c s="4"/>
      <c s="4"/>
      <c s="4"/>
      <c s="1"/>
    </row>
    <row ht="15" customHeight="1">
      <c r="B10" s="1"/>
      <c s="22"/>
      <c s="22"/>
      <c s="22"/>
      <c s="1"/>
      <c r="I10" s="4"/>
      <c s="4"/>
      <c s="4"/>
      <c s="4"/>
      <c s="4"/>
      <c s="4"/>
      <c s="1"/>
    </row>
    <row ht="23.25">
      <c r="B11" s="1"/>
      <c s="22"/>
      <c s="34"/>
      <c s="34"/>
      <c s="3"/>
      <c s="3"/>
      <c s="3"/>
      <c s="3"/>
      <c s="3"/>
      <c s="3"/>
      <c s="3"/>
      <c s="3"/>
      <c s="3"/>
      <c s="49"/>
    </row>
    <row ht="18">
      <c r="B12" s="46"/>
      <c s="51"/>
      <c s="19" t="s">
        <v>0</v>
      </c>
      <c s="7"/>
      <c s="7"/>
      <c s="20"/>
      <c s="19" t="s">
        <v>97</v>
      </c>
      <c s="7"/>
      <c s="7"/>
      <c s="20"/>
      <c s="19" t="s">
        <v>1</v>
      </c>
      <c s="7"/>
      <c s="7"/>
      <c s="20"/>
      <c s="59"/>
    </row>
    <row>
      <c r="B13" s="55"/>
      <c s="47"/>
      <c s="21" t="s">
        <v>99</v>
      </c>
      <c s="23"/>
      <c s="32" t="s">
        <v>19</v>
      </c>
      <c s="10"/>
      <c s="21" t="s">
        <v>99</v>
      </c>
      <c s="23"/>
      <c s="32" t="s">
        <v>19</v>
      </c>
      <c s="10"/>
      <c s="21" t="s">
        <v>99</v>
      </c>
      <c s="23"/>
      <c s="56"/>
      <c s="10"/>
      <c s="10"/>
    </row>
    <row>
      <c r="B14" s="55"/>
      <c s="10"/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47</v>
      </c>
    </row>
    <row>
      <c s="1"/>
      <c s="38"/>
      <c s="38"/>
      <c s="27"/>
      <c s="5"/>
      <c s="5"/>
      <c s="15"/>
      <c s="27"/>
      <c s="5"/>
      <c s="5"/>
      <c s="15"/>
      <c s="27"/>
      <c s="5"/>
      <c s="5"/>
      <c s="15"/>
      <c s="15"/>
    </row>
    <row>
      <c s="1"/>
      <c s="37" t="s">
        <v>3</v>
      </c>
      <c s="37" t="s">
        <v>46</v>
      </c>
      <c s="36"/>
      <c s="24"/>
      <c s="24"/>
      <c s="57"/>
      <c s="36"/>
      <c s="24"/>
      <c s="18"/>
      <c s="28"/>
      <c s="52"/>
      <c s="18"/>
      <c s="18"/>
      <c s="28"/>
      <c s="28"/>
    </row>
    <row>
      <c r="B17" s="60" t="s">
        <v>12</v>
      </c>
      <c s="39" t="s">
        <v>70</v>
      </c>
      <c s="12">
        <v>0</v>
      </c>
      <c s="17">
        <f t="shared" si="0" ref="E17:F17">0*(-1)</f>
        <v>0</v>
      </c>
      <c s="17">
        <f t="shared" si="0"/>
        <v>0</v>
      </c>
      <c s="30">
        <f>IF(0=0,F17,0)</f>
        <v>0</v>
      </c>
      <c s="12">
        <v>149.55000000000001</v>
      </c>
      <c s="17"/>
      <c s="17"/>
      <c s="30">
        <f>IF(0=0,J17,0)</f>
        <v>0</v>
      </c>
      <c s="12">
        <f t="shared" si="1" ref="L17:O17">D17+H17</f>
        <v>149.55000000000001</v>
      </c>
      <c s="12">
        <f t="shared" si="1"/>
        <v>0</v>
      </c>
      <c s="12">
        <f t="shared" si="1"/>
        <v>0</v>
      </c>
      <c s="30">
        <f t="shared" si="1"/>
        <v>0</v>
      </c>
      <c s="61"/>
    </row>
    <row>
      <c s="44"/>
      <c s="39"/>
      <c s="39"/>
      <c s="26"/>
      <c s="8"/>
      <c s="8"/>
      <c s="13"/>
      <c s="26"/>
      <c s="8"/>
      <c s="8"/>
      <c s="13"/>
      <c s="26"/>
      <c s="8"/>
      <c s="8"/>
      <c s="13"/>
      <c s="13"/>
    </row>
    <row>
      <c s="44"/>
      <c s="40"/>
      <c s="40"/>
      <c s="25"/>
      <c s="9"/>
      <c s="9"/>
      <c s="14"/>
      <c s="25"/>
      <c s="9"/>
      <c s="9"/>
      <c s="14"/>
      <c s="25"/>
      <c s="9"/>
      <c s="9"/>
      <c s="14"/>
      <c s="14"/>
    </row>
    <row ht="15.75" thickBot="1">
      <c s="54"/>
      <c s="33"/>
      <c s="33" t="s">
        <v>10</v>
      </c>
      <c s="42">
        <f t="shared" si="2" ref="D20:K20">SUM(D17)</f>
        <v>0</v>
      </c>
      <c s="16">
        <f t="shared" si="2"/>
        <v>0</v>
      </c>
      <c s="16">
        <f t="shared" si="2"/>
        <v>0</v>
      </c>
      <c s="16">
        <f t="shared" si="2"/>
        <v>0</v>
      </c>
      <c s="42">
        <f t="shared" si="2"/>
        <v>149.55000000000001</v>
      </c>
      <c s="16">
        <f t="shared" si="2"/>
        <v>0</v>
      </c>
      <c s="43">
        <f t="shared" si="2"/>
        <v>0</v>
      </c>
      <c s="41">
        <f t="shared" si="2"/>
        <v>0</v>
      </c>
      <c s="29">
        <f t="shared" si="3" ref="L20:O20">D20+H20</f>
        <v>149.55000000000001</v>
      </c>
      <c s="29">
        <f t="shared" si="3"/>
        <v>0</v>
      </c>
      <c s="29">
        <f t="shared" si="3"/>
        <v>0</v>
      </c>
      <c s="41">
        <f t="shared" si="3"/>
        <v>0</v>
      </c>
      <c s="58"/>
    </row>
    <row ht="15.75" thickTop="1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dimension ref="A1:P20"/>
  <sheetViews>
    <sheetView workbookViewId="0"/>
  </sheetViews>
  <sheetFormatPr defaultColWidth="9.140625" defaultRowHeight="1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ht="1.5" customHeight="1">
      <c r="B1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2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3" s="1"/>
      <c s="45"/>
      <c s="1"/>
      <c s="1"/>
      <c s="1"/>
      <c s="1"/>
      <c s="1"/>
      <c s="1"/>
      <c s="1"/>
      <c s="1"/>
      <c s="1"/>
      <c s="1"/>
      <c s="1"/>
      <c s="1"/>
    </row>
    <row>
      <c r="B4" s="1"/>
      <c s="45"/>
      <c s="1"/>
      <c s="1"/>
      <c s="1"/>
      <c s="1"/>
      <c s="1"/>
      <c s="1"/>
      <c s="1"/>
      <c s="1"/>
      <c s="1"/>
      <c s="1"/>
      <c s="1"/>
      <c s="1"/>
    </row>
    <row>
      <c r="B5" s="1"/>
      <c s="45"/>
      <c s="1"/>
      <c s="1"/>
      <c s="1"/>
      <c s="1"/>
      <c s="1"/>
      <c s="1"/>
      <c s="1"/>
      <c s="1"/>
      <c s="1"/>
      <c s="1"/>
      <c s="1"/>
      <c s="1"/>
    </row>
    <row ht="20.25">
      <c r="B6" s="1"/>
      <c s="45"/>
      <c s="50" t="s">
        <v>24</v>
      </c>
      <c s="53">
        <v>2020</v>
      </c>
      <c s="6" t="s">
        <v>59</v>
      </c>
      <c r="H6" s="6"/>
      <c s="6"/>
      <c s="6"/>
      <c s="6"/>
      <c s="6"/>
      <c s="1"/>
      <c s="1"/>
      <c s="1"/>
    </row>
    <row ht="20.25">
      <c r="B7" s="1"/>
      <c s="48"/>
      <c s="50" t="s">
        <v>51</v>
      </c>
      <c s="53" t="str">
        <f>RIGHT("202012",2)</f>
        <v>12</v>
      </c>
      <c s="1"/>
      <c s="11"/>
      <c s="11"/>
      <c s="1"/>
      <c s="1"/>
      <c s="1"/>
      <c s="1"/>
      <c s="1"/>
      <c s="1"/>
      <c s="1"/>
    </row>
    <row ht="23.25">
      <c r="B8" s="1"/>
      <c s="1"/>
      <c s="4"/>
      <c s="1"/>
      <c s="31"/>
      <c s="35">
        <v>10</v>
      </c>
      <c s="35" t="s">
        <v>100</v>
      </c>
      <c s="4"/>
      <c s="4"/>
      <c s="4"/>
      <c s="4"/>
      <c s="4"/>
      <c s="4"/>
      <c s="1"/>
    </row>
    <row ht="15.75">
      <c r="B9" s="1"/>
      <c s="1"/>
      <c s="4"/>
      <c s="11"/>
      <c s="31"/>
      <c s="31"/>
      <c s="11"/>
      <c s="4"/>
      <c s="4"/>
      <c s="4"/>
      <c s="4"/>
      <c s="4"/>
      <c s="4"/>
      <c s="1"/>
    </row>
    <row ht="15" customHeight="1">
      <c r="B10" s="1"/>
      <c s="22"/>
      <c s="22"/>
      <c s="22"/>
      <c s="1"/>
      <c r="I10" s="4"/>
      <c s="4"/>
      <c s="4"/>
      <c s="4"/>
      <c s="4"/>
      <c s="4"/>
      <c s="1"/>
    </row>
    <row ht="23.25">
      <c r="B11" s="1"/>
      <c s="22"/>
      <c s="34"/>
      <c s="34"/>
      <c s="3"/>
      <c s="3"/>
      <c s="3"/>
      <c s="3"/>
      <c s="3"/>
      <c s="3"/>
      <c s="3"/>
      <c s="3"/>
      <c s="3"/>
      <c s="49"/>
    </row>
    <row ht="18">
      <c r="B12" s="46"/>
      <c s="51"/>
      <c s="19" t="s">
        <v>0</v>
      </c>
      <c s="7"/>
      <c s="7"/>
      <c s="20"/>
      <c s="19" t="s">
        <v>97</v>
      </c>
      <c s="7"/>
      <c s="7"/>
      <c s="20"/>
      <c s="19" t="s">
        <v>1</v>
      </c>
      <c s="7"/>
      <c s="7"/>
      <c s="20"/>
      <c s="59"/>
    </row>
    <row>
      <c r="B13" s="55"/>
      <c s="47"/>
      <c s="21" t="s">
        <v>99</v>
      </c>
      <c s="23"/>
      <c s="32" t="s">
        <v>19</v>
      </c>
      <c s="10"/>
      <c s="21" t="s">
        <v>99</v>
      </c>
      <c s="23"/>
      <c s="32" t="s">
        <v>19</v>
      </c>
      <c s="10"/>
      <c s="21" t="s">
        <v>99</v>
      </c>
      <c s="23"/>
      <c s="56"/>
      <c s="10"/>
      <c s="10"/>
    </row>
    <row>
      <c r="B14" s="55"/>
      <c s="10"/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47</v>
      </c>
    </row>
    <row>
      <c s="1"/>
      <c s="38"/>
      <c s="38"/>
      <c s="27"/>
      <c s="5"/>
      <c s="5"/>
      <c s="15"/>
      <c s="27"/>
      <c s="5"/>
      <c s="5"/>
      <c s="15"/>
      <c s="27"/>
      <c s="5"/>
      <c s="5"/>
      <c s="15"/>
      <c s="15"/>
    </row>
    <row>
      <c s="1"/>
      <c s="37" t="s">
        <v>3</v>
      </c>
      <c s="37" t="s">
        <v>46</v>
      </c>
      <c s="36"/>
      <c s="24"/>
      <c s="24"/>
      <c s="57"/>
      <c s="36"/>
      <c s="24"/>
      <c s="18"/>
      <c s="28"/>
      <c s="52"/>
      <c s="18"/>
      <c s="18"/>
      <c s="28"/>
      <c s="28"/>
    </row>
    <row>
      <c r="B17" s="60" t="s">
        <v>61</v>
      </c>
      <c s="39" t="s">
        <v>74</v>
      </c>
      <c s="12">
        <v>-7233</v>
      </c>
      <c s="17">
        <f t="shared" si="0" ref="E17:F17">0*(-1)</f>
        <v>0</v>
      </c>
      <c s="17">
        <f t="shared" si="0"/>
        <v>0</v>
      </c>
      <c s="30">
        <f>IF(0=0,F17,0)</f>
        <v>0</v>
      </c>
      <c s="12">
        <v>5238.7700000000004</v>
      </c>
      <c s="17"/>
      <c s="17"/>
      <c s="30">
        <f>IF(0=0,J17,0)</f>
        <v>0</v>
      </c>
      <c s="12">
        <f t="shared" si="1" ref="L17:O17">D17+H17</f>
        <v>-1994.2299999999996</v>
      </c>
      <c s="12">
        <f t="shared" si="1"/>
        <v>0</v>
      </c>
      <c s="12">
        <f t="shared" si="1"/>
        <v>0</v>
      </c>
      <c s="30">
        <f t="shared" si="1"/>
        <v>0</v>
      </c>
      <c s="61"/>
    </row>
    <row>
      <c s="44"/>
      <c s="39"/>
      <c s="39"/>
      <c s="26"/>
      <c s="8"/>
      <c s="8"/>
      <c s="13"/>
      <c s="26"/>
      <c s="8"/>
      <c s="8"/>
      <c s="13"/>
      <c s="26"/>
      <c s="8"/>
      <c s="8"/>
      <c s="13"/>
      <c s="13"/>
    </row>
    <row>
      <c s="44"/>
      <c s="40"/>
      <c s="40"/>
      <c s="25"/>
      <c s="9"/>
      <c s="9"/>
      <c s="14"/>
      <c s="25"/>
      <c s="9"/>
      <c s="9"/>
      <c s="14"/>
      <c s="25"/>
      <c s="9"/>
      <c s="9"/>
      <c s="14"/>
      <c s="14"/>
    </row>
    <row ht="15.75" thickBot="1">
      <c s="54"/>
      <c s="33"/>
      <c s="33" t="s">
        <v>10</v>
      </c>
      <c s="42">
        <f t="shared" si="2" ref="D20:K20">SUM(D17)</f>
        <v>-7233</v>
      </c>
      <c s="16">
        <f t="shared" si="2"/>
        <v>0</v>
      </c>
      <c s="16">
        <f t="shared" si="2"/>
        <v>0</v>
      </c>
      <c s="16">
        <f t="shared" si="2"/>
        <v>0</v>
      </c>
      <c s="42">
        <f t="shared" si="2"/>
        <v>5238.7700000000004</v>
      </c>
      <c s="16">
        <f t="shared" si="2"/>
        <v>0</v>
      </c>
      <c s="43">
        <f t="shared" si="2"/>
        <v>0</v>
      </c>
      <c s="41">
        <f t="shared" si="2"/>
        <v>0</v>
      </c>
      <c s="29">
        <f t="shared" si="3" ref="L20:O20">D20+H20</f>
        <v>-1994.2299999999996</v>
      </c>
      <c s="29">
        <f t="shared" si="3"/>
        <v>0</v>
      </c>
      <c s="29">
        <f t="shared" si="3"/>
        <v>0</v>
      </c>
      <c s="41">
        <f t="shared" si="3"/>
        <v>0</v>
      </c>
      <c s="58"/>
    </row>
    <row ht="15.75" thickTop="1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dimension ref="A1:P30"/>
  <sheetViews>
    <sheetView workbookViewId="0"/>
  </sheetViews>
  <sheetFormatPr defaultColWidth="9.140625" defaultRowHeight="1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ht="1.5" customHeight="1">
      <c r="B1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2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3" s="1"/>
      <c s="45"/>
      <c s="1"/>
      <c s="1"/>
      <c s="1"/>
      <c s="1"/>
      <c s="1"/>
      <c s="1"/>
      <c s="1"/>
      <c s="1"/>
      <c s="1"/>
      <c s="1"/>
      <c s="1"/>
      <c s="1"/>
    </row>
    <row>
      <c r="B4" s="1"/>
      <c s="45"/>
      <c s="1"/>
      <c s="1"/>
      <c s="1"/>
      <c s="1"/>
      <c s="1"/>
      <c s="1"/>
      <c s="1"/>
      <c s="1"/>
      <c s="1"/>
      <c s="1"/>
      <c s="1"/>
      <c s="1"/>
    </row>
    <row>
      <c r="B5" s="1"/>
      <c s="45"/>
      <c s="1"/>
      <c s="1"/>
      <c s="1"/>
      <c s="1"/>
      <c s="1"/>
      <c s="1"/>
      <c s="1"/>
      <c s="1"/>
      <c s="1"/>
      <c s="1"/>
      <c s="1"/>
      <c s="1"/>
    </row>
    <row ht="20.25">
      <c r="B6" s="1"/>
      <c s="45"/>
      <c s="50" t="s">
        <v>24</v>
      </c>
      <c s="53">
        <v>2020</v>
      </c>
      <c s="6" t="s">
        <v>59</v>
      </c>
      <c r="H6" s="6"/>
      <c s="6"/>
      <c s="6"/>
      <c s="6"/>
      <c s="6"/>
      <c s="1"/>
      <c s="1"/>
      <c s="1"/>
    </row>
    <row ht="20.25">
      <c r="B7" s="1"/>
      <c s="48"/>
      <c s="50" t="s">
        <v>51</v>
      </c>
      <c s="53" t="str">
        <f>RIGHT("202012",2)</f>
        <v>12</v>
      </c>
      <c s="1"/>
      <c s="11"/>
      <c s="11"/>
      <c s="1"/>
      <c s="1"/>
      <c s="1"/>
      <c s="1"/>
      <c s="1"/>
      <c s="1"/>
      <c s="1"/>
    </row>
    <row ht="23.25">
      <c r="B8" s="1"/>
      <c s="1"/>
      <c s="4"/>
      <c s="1"/>
      <c s="31"/>
      <c s="35">
        <v>20</v>
      </c>
      <c s="35" t="s">
        <v>76</v>
      </c>
      <c s="4"/>
      <c s="4"/>
      <c s="4"/>
      <c s="4"/>
      <c s="4"/>
      <c s="4"/>
      <c s="1"/>
    </row>
    <row ht="15.75">
      <c r="B9" s="1"/>
      <c s="1"/>
      <c s="4"/>
      <c s="11"/>
      <c s="31"/>
      <c s="31"/>
      <c s="11"/>
      <c s="4"/>
      <c s="4"/>
      <c s="4"/>
      <c s="4"/>
      <c s="4"/>
      <c s="4"/>
      <c s="1"/>
    </row>
    <row ht="15" customHeight="1">
      <c r="B10" s="1"/>
      <c s="22"/>
      <c s="22"/>
      <c s="22"/>
      <c s="1"/>
      <c r="I10" s="4"/>
      <c s="4"/>
      <c s="4"/>
      <c s="4"/>
      <c s="4"/>
      <c s="4"/>
      <c s="1"/>
    </row>
    <row ht="23.25">
      <c r="B11" s="1"/>
      <c s="22"/>
      <c s="34"/>
      <c s="34"/>
      <c s="3"/>
      <c s="3"/>
      <c s="3"/>
      <c s="3"/>
      <c s="3"/>
      <c s="3"/>
      <c s="3"/>
      <c s="3"/>
      <c s="3"/>
      <c s="49"/>
    </row>
    <row ht="18">
      <c r="B12" s="46"/>
      <c s="51"/>
      <c s="19" t="s">
        <v>0</v>
      </c>
      <c s="7"/>
      <c s="7"/>
      <c s="20"/>
      <c s="19" t="s">
        <v>97</v>
      </c>
      <c s="7"/>
      <c s="7"/>
      <c s="20"/>
      <c s="19" t="s">
        <v>1</v>
      </c>
      <c s="7"/>
      <c s="7"/>
      <c s="20"/>
      <c s="59"/>
    </row>
    <row>
      <c r="B13" s="55"/>
      <c s="47"/>
      <c s="21" t="s">
        <v>99</v>
      </c>
      <c s="23"/>
      <c s="32" t="s">
        <v>19</v>
      </c>
      <c s="10"/>
      <c s="21" t="s">
        <v>99</v>
      </c>
      <c s="23"/>
      <c s="32" t="s">
        <v>19</v>
      </c>
      <c s="10"/>
      <c s="21" t="s">
        <v>99</v>
      </c>
      <c s="23"/>
      <c s="56"/>
      <c s="10"/>
      <c s="10"/>
    </row>
    <row>
      <c r="B14" s="55"/>
      <c s="10"/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47</v>
      </c>
    </row>
    <row>
      <c s="1"/>
      <c s="38"/>
      <c s="38"/>
      <c s="27"/>
      <c s="5"/>
      <c s="5"/>
      <c s="15"/>
      <c s="27"/>
      <c s="5"/>
      <c s="5"/>
      <c s="15"/>
      <c s="27"/>
      <c s="5"/>
      <c s="5"/>
      <c s="15"/>
      <c s="15"/>
    </row>
    <row>
      <c s="1"/>
      <c s="37" t="s">
        <v>3</v>
      </c>
      <c s="37" t="s">
        <v>46</v>
      </c>
      <c s="36"/>
      <c s="24"/>
      <c s="24"/>
      <c s="57"/>
      <c s="36"/>
      <c s="24"/>
      <c s="18"/>
      <c s="28"/>
      <c s="52"/>
      <c s="18"/>
      <c s="18"/>
      <c s="28"/>
      <c s="28"/>
    </row>
    <row>
      <c r="B17" s="60" t="s">
        <v>12</v>
      </c>
      <c s="39" t="s">
        <v>70</v>
      </c>
      <c s="12">
        <v>0</v>
      </c>
      <c s="17">
        <f t="shared" si="0" ref="E17:F27">0*(-1)</f>
        <v>0</v>
      </c>
      <c s="17">
        <f t="shared" si="0"/>
        <v>0</v>
      </c>
      <c s="30">
        <f t="shared" si="1" ref="G17:G27">IF(0=0,F17,0)</f>
        <v>0</v>
      </c>
      <c s="12"/>
      <c s="17"/>
      <c s="17"/>
      <c s="30">
        <f t="shared" si="2" ref="K17:K27">IF(0=0,J17,0)</f>
        <v>0</v>
      </c>
      <c s="12">
        <f t="shared" si="3" ref="L17:O27">D17+H17</f>
        <v>0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18" s="60" t="s">
        <v>61</v>
      </c>
      <c s="39" t="s">
        <v>74</v>
      </c>
      <c s="12"/>
      <c s="17">
        <f t="shared" si="0"/>
        <v>0</v>
      </c>
      <c s="17">
        <f t="shared" si="0"/>
        <v>0</v>
      </c>
      <c s="30">
        <f t="shared" si="1"/>
        <v>0</v>
      </c>
      <c s="12">
        <v>0</v>
      </c>
      <c s="17"/>
      <c s="17"/>
      <c s="30">
        <f t="shared" si="2"/>
        <v>0</v>
      </c>
      <c s="12">
        <f t="shared" si="3"/>
        <v>0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19" s="60" t="s">
        <v>26</v>
      </c>
      <c s="39" t="s">
        <v>13</v>
      </c>
      <c s="12">
        <v>-7656</v>
      </c>
      <c s="17">
        <f t="shared" si="0"/>
        <v>0</v>
      </c>
      <c s="17">
        <f t="shared" si="0"/>
        <v>0</v>
      </c>
      <c s="30">
        <f t="shared" si="1"/>
        <v>0</v>
      </c>
      <c s="12">
        <v>28850</v>
      </c>
      <c s="17"/>
      <c s="17"/>
      <c s="30">
        <f t="shared" si="2"/>
        <v>0</v>
      </c>
      <c s="12">
        <f t="shared" si="3"/>
        <v>21194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0" s="60" t="s">
        <v>77</v>
      </c>
      <c s="39" t="s">
        <v>37</v>
      </c>
      <c s="12">
        <v>-26247</v>
      </c>
      <c s="17">
        <f t="shared" si="0"/>
        <v>0</v>
      </c>
      <c s="17">
        <f t="shared" si="0"/>
        <v>0</v>
      </c>
      <c s="30">
        <f t="shared" si="1"/>
        <v>0</v>
      </c>
      <c s="12"/>
      <c s="17"/>
      <c s="17"/>
      <c s="30">
        <f t="shared" si="2"/>
        <v>0</v>
      </c>
      <c s="12">
        <f t="shared" si="3"/>
        <v>-26247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1" s="60" t="s">
        <v>27</v>
      </c>
      <c s="39" t="s">
        <v>85</v>
      </c>
      <c s="12"/>
      <c s="17">
        <f t="shared" si="0"/>
        <v>0</v>
      </c>
      <c s="17">
        <f t="shared" si="0"/>
        <v>0</v>
      </c>
      <c s="30">
        <f t="shared" si="1"/>
        <v>0</v>
      </c>
      <c s="12">
        <v>28132.709999999999</v>
      </c>
      <c s="17"/>
      <c s="17"/>
      <c s="30">
        <f t="shared" si="2"/>
        <v>0</v>
      </c>
      <c s="12">
        <f t="shared" si="3"/>
        <v>28132.709999999999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2" s="60" t="s">
        <v>52</v>
      </c>
      <c s="39" t="s">
        <v>85</v>
      </c>
      <c s="12">
        <v>-17000</v>
      </c>
      <c s="17">
        <f t="shared" si="0"/>
        <v>0</v>
      </c>
      <c s="17">
        <f t="shared" si="0"/>
        <v>0</v>
      </c>
      <c s="30">
        <f t="shared" si="1"/>
        <v>0</v>
      </c>
      <c s="12">
        <v>4280.4499999999998</v>
      </c>
      <c s="17"/>
      <c s="17"/>
      <c s="30">
        <f t="shared" si="2"/>
        <v>0</v>
      </c>
      <c s="12">
        <f t="shared" si="3"/>
        <v>-12719.549999999999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3" s="60" t="s">
        <v>78</v>
      </c>
      <c s="39" t="s">
        <v>28</v>
      </c>
      <c s="12">
        <v>-40000</v>
      </c>
      <c s="17">
        <f t="shared" si="0"/>
        <v>0</v>
      </c>
      <c s="17">
        <f t="shared" si="0"/>
        <v>0</v>
      </c>
      <c s="30">
        <f t="shared" si="1"/>
        <v>0</v>
      </c>
      <c s="12">
        <v>76481.820000000007</v>
      </c>
      <c s="17"/>
      <c s="17"/>
      <c s="30">
        <f t="shared" si="2"/>
        <v>0</v>
      </c>
      <c s="12">
        <f t="shared" si="3"/>
        <v>36481.820000000007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4" s="60" t="s">
        <v>48</v>
      </c>
      <c s="39" t="s">
        <v>53</v>
      </c>
      <c s="12">
        <v>-596495</v>
      </c>
      <c s="17">
        <f t="shared" si="0"/>
        <v>0</v>
      </c>
      <c s="17">
        <f t="shared" si="0"/>
        <v>0</v>
      </c>
      <c s="30">
        <f t="shared" si="1"/>
        <v>0</v>
      </c>
      <c s="12">
        <v>634405.93999999994</v>
      </c>
      <c s="17"/>
      <c s="17"/>
      <c s="30">
        <f t="shared" si="2"/>
        <v>0</v>
      </c>
      <c s="12">
        <f t="shared" si="3"/>
        <v>37910.939999999944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5" s="60" t="s">
        <v>29</v>
      </c>
      <c s="39" t="s">
        <v>86</v>
      </c>
      <c s="12">
        <v>-68960.149999999994</v>
      </c>
      <c s="17">
        <f t="shared" si="0"/>
        <v>0</v>
      </c>
      <c s="17">
        <f t="shared" si="0"/>
        <v>0</v>
      </c>
      <c s="30">
        <f t="shared" si="1"/>
        <v>0</v>
      </c>
      <c s="12"/>
      <c s="17"/>
      <c s="17"/>
      <c s="30">
        <f t="shared" si="2"/>
        <v>0</v>
      </c>
      <c s="12">
        <f t="shared" si="3"/>
        <v>-68960.149999999994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6" s="60" t="s">
        <v>101</v>
      </c>
      <c s="39" t="s">
        <v>14</v>
      </c>
      <c s="12">
        <v>0</v>
      </c>
      <c s="17">
        <f t="shared" si="0"/>
        <v>0</v>
      </c>
      <c s="17">
        <f t="shared" si="0"/>
        <v>0</v>
      </c>
      <c s="30">
        <f t="shared" si="1"/>
        <v>0</v>
      </c>
      <c s="12"/>
      <c s="17"/>
      <c s="17"/>
      <c s="30">
        <f t="shared" si="2"/>
        <v>0</v>
      </c>
      <c s="12">
        <f t="shared" si="3"/>
        <v>0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7" s="60" t="s">
        <v>38</v>
      </c>
      <c s="39" t="s">
        <v>102</v>
      </c>
      <c s="12"/>
      <c s="17">
        <f t="shared" si="0"/>
        <v>0</v>
      </c>
      <c s="17">
        <f t="shared" si="0"/>
        <v>0</v>
      </c>
      <c s="30">
        <f t="shared" si="1"/>
        <v>0</v>
      </c>
      <c s="12">
        <v>-561</v>
      </c>
      <c s="17"/>
      <c s="17"/>
      <c s="30">
        <f t="shared" si="2"/>
        <v>0</v>
      </c>
      <c s="12">
        <f t="shared" si="3"/>
        <v>-561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>
      <c s="44"/>
      <c s="39"/>
      <c s="39"/>
      <c s="26"/>
      <c s="8"/>
      <c s="8"/>
      <c s="13"/>
      <c s="26"/>
      <c s="8"/>
      <c s="8"/>
      <c s="13"/>
      <c s="26"/>
      <c s="8"/>
      <c s="8"/>
      <c s="13"/>
      <c s="13"/>
    </row>
    <row>
      <c s="44"/>
      <c s="40"/>
      <c s="40"/>
      <c s="25"/>
      <c s="9"/>
      <c s="9"/>
      <c s="14"/>
      <c s="25"/>
      <c s="9"/>
      <c s="9"/>
      <c s="14"/>
      <c s="25"/>
      <c s="9"/>
      <c s="9"/>
      <c s="14"/>
      <c s="14"/>
    </row>
    <row ht="15.75" thickBot="1">
      <c s="54"/>
      <c s="33"/>
      <c s="33" t="s">
        <v>10</v>
      </c>
      <c s="42">
        <f t="shared" si="4" ref="D30:K30">SUM(D17:D27)</f>
        <v>-756358.15000000002</v>
      </c>
      <c s="16">
        <f t="shared" si="4"/>
        <v>0</v>
      </c>
      <c s="16">
        <f t="shared" si="4"/>
        <v>0</v>
      </c>
      <c s="16">
        <f t="shared" si="4"/>
        <v>0</v>
      </c>
      <c s="42">
        <f t="shared" si="4"/>
        <v>771589.91999999993</v>
      </c>
      <c s="16">
        <f t="shared" si="4"/>
        <v>0</v>
      </c>
      <c s="43">
        <f t="shared" si="4"/>
        <v>0</v>
      </c>
      <c s="41">
        <f t="shared" si="4"/>
        <v>0</v>
      </c>
      <c s="29">
        <f t="shared" si="5" ref="L30:O30">D30+H30</f>
        <v>15231.769999999902</v>
      </c>
      <c s="29">
        <f t="shared" si="5"/>
        <v>0</v>
      </c>
      <c s="29">
        <f t="shared" si="5"/>
        <v>0</v>
      </c>
      <c s="41">
        <f t="shared" si="5"/>
        <v>0</v>
      </c>
      <c s="58"/>
    </row>
    <row ht="15.75" thickTop="1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dimension ref="A1:P21"/>
  <sheetViews>
    <sheetView workbookViewId="0"/>
  </sheetViews>
  <sheetFormatPr defaultColWidth="9.140625" defaultRowHeight="1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ht="1.5" customHeight="1">
      <c r="B1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2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3" s="1"/>
      <c s="45"/>
      <c s="1"/>
      <c s="1"/>
      <c s="1"/>
      <c s="1"/>
      <c s="1"/>
      <c s="1"/>
      <c s="1"/>
      <c s="1"/>
      <c s="1"/>
      <c s="1"/>
      <c s="1"/>
      <c s="1"/>
    </row>
    <row>
      <c r="B4" s="1"/>
      <c s="45"/>
      <c s="1"/>
      <c s="1"/>
      <c s="1"/>
      <c s="1"/>
      <c s="1"/>
      <c s="1"/>
      <c s="1"/>
      <c s="1"/>
      <c s="1"/>
      <c s="1"/>
      <c s="1"/>
      <c s="1"/>
    </row>
    <row>
      <c r="B5" s="1"/>
      <c s="45"/>
      <c s="1"/>
      <c s="1"/>
      <c s="1"/>
      <c s="1"/>
      <c s="1"/>
      <c s="1"/>
      <c s="1"/>
      <c s="1"/>
      <c s="1"/>
      <c s="1"/>
      <c s="1"/>
      <c s="1"/>
    </row>
    <row ht="20.25">
      <c r="B6" s="1"/>
      <c s="45"/>
      <c s="50" t="s">
        <v>24</v>
      </c>
      <c s="53">
        <v>2020</v>
      </c>
      <c s="6" t="s">
        <v>59</v>
      </c>
      <c r="H6" s="6"/>
      <c s="6"/>
      <c s="6"/>
      <c s="6"/>
      <c s="6"/>
      <c s="1"/>
      <c s="1"/>
      <c s="1"/>
    </row>
    <row ht="20.25">
      <c r="B7" s="1"/>
      <c s="48"/>
      <c s="50" t="s">
        <v>51</v>
      </c>
      <c s="53" t="str">
        <f>RIGHT("202012",2)</f>
        <v>12</v>
      </c>
      <c s="1"/>
      <c s="11"/>
      <c s="11"/>
      <c s="1"/>
      <c s="1"/>
      <c s="1"/>
      <c s="1"/>
      <c s="1"/>
      <c s="1"/>
      <c s="1"/>
    </row>
    <row ht="23.25">
      <c r="B8" s="1"/>
      <c s="1"/>
      <c s="4"/>
      <c s="1"/>
      <c s="31"/>
      <c s="35">
        <v>30</v>
      </c>
      <c s="35" t="s">
        <v>20</v>
      </c>
      <c s="4"/>
      <c s="4"/>
      <c s="4"/>
      <c s="4"/>
      <c s="4"/>
      <c s="4"/>
      <c s="1"/>
    </row>
    <row ht="15.75">
      <c r="B9" s="1"/>
      <c s="1"/>
      <c s="4"/>
      <c s="11"/>
      <c s="31"/>
      <c s="31"/>
      <c s="11"/>
      <c s="4"/>
      <c s="4"/>
      <c s="4"/>
      <c s="4"/>
      <c s="4"/>
      <c s="4"/>
      <c s="1"/>
    </row>
    <row ht="15" customHeight="1">
      <c r="B10" s="1"/>
      <c s="22"/>
      <c s="22"/>
      <c s="22"/>
      <c s="1"/>
      <c r="I10" s="4"/>
      <c s="4"/>
      <c s="4"/>
      <c s="4"/>
      <c s="4"/>
      <c s="4"/>
      <c s="1"/>
    </row>
    <row ht="23.25">
      <c r="B11" s="1"/>
      <c s="22"/>
      <c s="34"/>
      <c s="34"/>
      <c s="3"/>
      <c s="3"/>
      <c s="3"/>
      <c s="3"/>
      <c s="3"/>
      <c s="3"/>
      <c s="3"/>
      <c s="3"/>
      <c s="3"/>
      <c s="49"/>
    </row>
    <row ht="18">
      <c r="B12" s="46"/>
      <c s="51"/>
      <c s="19" t="s">
        <v>0</v>
      </c>
      <c s="7"/>
      <c s="7"/>
      <c s="20"/>
      <c s="19" t="s">
        <v>97</v>
      </c>
      <c s="7"/>
      <c s="7"/>
      <c s="20"/>
      <c s="19" t="s">
        <v>1</v>
      </c>
      <c s="7"/>
      <c s="7"/>
      <c s="20"/>
      <c s="59"/>
    </row>
    <row>
      <c r="B13" s="55"/>
      <c s="47"/>
      <c s="21" t="s">
        <v>99</v>
      </c>
      <c s="23"/>
      <c s="32" t="s">
        <v>19</v>
      </c>
      <c s="10"/>
      <c s="21" t="s">
        <v>99</v>
      </c>
      <c s="23"/>
      <c s="32" t="s">
        <v>19</v>
      </c>
      <c s="10"/>
      <c s="21" t="s">
        <v>99</v>
      </c>
      <c s="23"/>
      <c s="56"/>
      <c s="10"/>
      <c s="10"/>
    </row>
    <row>
      <c r="B14" s="55"/>
      <c s="10"/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47</v>
      </c>
    </row>
    <row>
      <c s="1"/>
      <c s="38"/>
      <c s="38"/>
      <c s="27"/>
      <c s="5"/>
      <c s="5"/>
      <c s="15"/>
      <c s="27"/>
      <c s="5"/>
      <c s="5"/>
      <c s="15"/>
      <c s="27"/>
      <c s="5"/>
      <c s="5"/>
      <c s="15"/>
      <c s="15"/>
    </row>
    <row>
      <c s="1"/>
      <c s="37" t="s">
        <v>3</v>
      </c>
      <c s="37" t="s">
        <v>46</v>
      </c>
      <c s="36"/>
      <c s="24"/>
      <c s="24"/>
      <c s="57"/>
      <c s="36"/>
      <c s="24"/>
      <c s="18"/>
      <c s="28"/>
      <c s="52"/>
      <c s="18"/>
      <c s="18"/>
      <c s="28"/>
      <c s="28"/>
    </row>
    <row>
      <c r="B17" s="60" t="s">
        <v>43</v>
      </c>
      <c s="39" t="s">
        <v>92</v>
      </c>
      <c s="12">
        <v>-14400</v>
      </c>
      <c s="17">
        <f t="shared" si="0" ref="E17:F18">0*(-1)</f>
        <v>0</v>
      </c>
      <c s="17">
        <f t="shared" si="0"/>
        <v>0</v>
      </c>
      <c s="30">
        <f t="shared" si="1" ref="G17:G18">IF(0=0,F17,0)</f>
        <v>0</v>
      </c>
      <c s="12">
        <v>12800</v>
      </c>
      <c s="17"/>
      <c s="17"/>
      <c s="30">
        <f t="shared" si="2" ref="K17:K18">IF(0=0,J17,0)</f>
        <v>0</v>
      </c>
      <c s="12">
        <f t="shared" si="3" ref="L17:O18">D17+H17</f>
        <v>-1600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18" s="60" t="s">
        <v>44</v>
      </c>
      <c s="39" t="s">
        <v>103</v>
      </c>
      <c s="12">
        <v>-182486</v>
      </c>
      <c s="17">
        <f t="shared" si="0"/>
        <v>0</v>
      </c>
      <c s="17">
        <f t="shared" si="0"/>
        <v>0</v>
      </c>
      <c s="30">
        <f t="shared" si="1"/>
        <v>0</v>
      </c>
      <c s="12">
        <v>145049.48999999999</v>
      </c>
      <c s="17"/>
      <c s="17"/>
      <c s="30">
        <f t="shared" si="2"/>
        <v>0</v>
      </c>
      <c s="12">
        <f t="shared" si="3"/>
        <v>-37436.510000000009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>
      <c s="44"/>
      <c s="39"/>
      <c s="39"/>
      <c s="26"/>
      <c s="8"/>
      <c s="8"/>
      <c s="13"/>
      <c s="26"/>
      <c s="8"/>
      <c s="8"/>
      <c s="13"/>
      <c s="26"/>
      <c s="8"/>
      <c s="8"/>
      <c s="13"/>
      <c s="13"/>
    </row>
    <row>
      <c s="44"/>
      <c s="40"/>
      <c s="40"/>
      <c s="25"/>
      <c s="9"/>
      <c s="9"/>
      <c s="14"/>
      <c s="25"/>
      <c s="9"/>
      <c s="9"/>
      <c s="14"/>
      <c s="25"/>
      <c s="9"/>
      <c s="9"/>
      <c s="14"/>
      <c s="14"/>
    </row>
    <row ht="15.75" thickBot="1">
      <c s="54"/>
      <c s="33"/>
      <c s="33" t="s">
        <v>10</v>
      </c>
      <c s="42">
        <f t="shared" si="4" ref="D21:K21">SUM(D17:D18)</f>
        <v>-196886</v>
      </c>
      <c s="16">
        <f t="shared" si="4"/>
        <v>0</v>
      </c>
      <c s="16">
        <f t="shared" si="4"/>
        <v>0</v>
      </c>
      <c s="16">
        <f t="shared" si="4"/>
        <v>0</v>
      </c>
      <c s="42">
        <f t="shared" si="4"/>
        <v>157849.48999999999</v>
      </c>
      <c s="16">
        <f t="shared" si="4"/>
        <v>0</v>
      </c>
      <c s="43">
        <f t="shared" si="4"/>
        <v>0</v>
      </c>
      <c s="41">
        <f t="shared" si="4"/>
        <v>0</v>
      </c>
      <c s="29">
        <f t="shared" si="5" ref="L21:O21">D21+H21</f>
        <v>-39036.510000000009</v>
      </c>
      <c s="29">
        <f t="shared" si="5"/>
        <v>0</v>
      </c>
      <c s="29">
        <f t="shared" si="5"/>
        <v>0</v>
      </c>
      <c s="41">
        <f t="shared" si="5"/>
        <v>0</v>
      </c>
      <c s="58"/>
    </row>
    <row ht="15.75" thickTop="1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7.xml><?xml version="1.0" encoding="utf-8"?>
<worksheet xmlns:r="http://schemas.openxmlformats.org/officeDocument/2006/relationships" xmlns="http://schemas.openxmlformats.org/spreadsheetml/2006/main">
  <dimension ref="A1:P19"/>
  <sheetViews>
    <sheetView workbookViewId="0"/>
  </sheetViews>
  <sheetFormatPr defaultColWidth="9.140625" defaultRowHeight="1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ht="1.5" customHeight="1">
      <c r="B1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2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3" s="1"/>
      <c s="45"/>
      <c s="1"/>
      <c s="1"/>
      <c s="1"/>
      <c s="1"/>
      <c s="1"/>
      <c s="1"/>
      <c s="1"/>
      <c s="1"/>
      <c s="1"/>
      <c s="1"/>
      <c s="1"/>
      <c s="1"/>
    </row>
    <row>
      <c r="B4" s="1"/>
      <c s="45"/>
      <c s="1"/>
      <c s="1"/>
      <c s="1"/>
      <c s="1"/>
      <c s="1"/>
      <c s="1"/>
      <c s="1"/>
      <c s="1"/>
      <c s="1"/>
      <c s="1"/>
      <c s="1"/>
      <c s="1"/>
    </row>
    <row>
      <c r="B5" s="1"/>
      <c s="45"/>
      <c s="1"/>
      <c s="1"/>
      <c s="1"/>
      <c s="1"/>
      <c s="1"/>
      <c s="1"/>
      <c s="1"/>
      <c s="1"/>
      <c s="1"/>
      <c s="1"/>
      <c s="1"/>
      <c s="1"/>
    </row>
    <row ht="20.25">
      <c r="B6" s="1"/>
      <c s="45"/>
      <c s="50" t="s">
        <v>24</v>
      </c>
      <c s="53">
        <v>2020</v>
      </c>
      <c s="6" t="s">
        <v>59</v>
      </c>
      <c r="H6" s="6"/>
      <c s="6"/>
      <c s="6"/>
      <c s="6"/>
      <c s="6"/>
      <c s="1"/>
      <c s="1"/>
      <c s="1"/>
    </row>
    <row ht="20.25">
      <c r="B7" s="1"/>
      <c s="48"/>
      <c s="50" t="s">
        <v>51</v>
      </c>
      <c s="53" t="str">
        <f>RIGHT("202012",2)</f>
        <v>12</v>
      </c>
      <c s="1"/>
      <c s="11"/>
      <c s="11"/>
      <c s="1"/>
      <c s="1"/>
      <c s="1"/>
      <c s="1"/>
      <c s="1"/>
      <c s="1"/>
      <c s="1"/>
    </row>
    <row ht="23.25">
      <c r="B8" s="1"/>
      <c s="1"/>
      <c s="4"/>
      <c s="1"/>
      <c s="31"/>
      <c s="35">
        <v>40</v>
      </c>
      <c s="35" t="s">
        <v>104</v>
      </c>
      <c s="4"/>
      <c s="4"/>
      <c s="4"/>
      <c s="4"/>
      <c s="4"/>
      <c s="4"/>
      <c s="1"/>
    </row>
    <row ht="15.75">
      <c r="B9" s="1"/>
      <c s="1"/>
      <c s="4"/>
      <c s="11"/>
      <c s="31"/>
      <c s="31"/>
      <c s="11"/>
      <c s="4"/>
      <c s="4"/>
      <c s="4"/>
      <c s="4"/>
      <c s="4"/>
      <c s="4"/>
      <c s="1"/>
    </row>
    <row ht="15" customHeight="1">
      <c r="B10" s="1"/>
      <c s="22"/>
      <c s="22"/>
      <c s="22"/>
      <c s="1"/>
      <c r="I10" s="4"/>
      <c s="4"/>
      <c s="4"/>
      <c s="4"/>
      <c s="4"/>
      <c s="4"/>
      <c s="1"/>
    </row>
    <row ht="23.25">
      <c r="B11" s="1"/>
      <c s="22"/>
      <c s="34"/>
      <c s="34"/>
      <c s="3"/>
      <c s="3"/>
      <c s="3"/>
      <c s="3"/>
      <c s="3"/>
      <c s="3"/>
      <c s="3"/>
      <c s="3"/>
      <c s="3"/>
      <c s="49"/>
    </row>
    <row ht="18">
      <c r="B12" s="46"/>
      <c s="51"/>
      <c s="19" t="s">
        <v>0</v>
      </c>
      <c s="7"/>
      <c s="7"/>
      <c s="20"/>
      <c s="19" t="s">
        <v>97</v>
      </c>
      <c s="7"/>
      <c s="7"/>
      <c s="20"/>
      <c s="19" t="s">
        <v>1</v>
      </c>
      <c s="7"/>
      <c s="7"/>
      <c s="20"/>
      <c s="59"/>
    </row>
    <row>
      <c r="B13" s="55"/>
      <c s="47"/>
      <c s="21" t="s">
        <v>99</v>
      </c>
      <c s="23"/>
      <c s="32" t="s">
        <v>19</v>
      </c>
      <c s="10"/>
      <c s="21" t="s">
        <v>99</v>
      </c>
      <c s="23"/>
      <c s="32" t="s">
        <v>19</v>
      </c>
      <c s="10"/>
      <c s="21" t="s">
        <v>99</v>
      </c>
      <c s="23"/>
      <c s="56"/>
      <c s="10"/>
      <c s="10"/>
    </row>
    <row>
      <c r="B14" s="55"/>
      <c s="10"/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47</v>
      </c>
    </row>
    <row>
      <c s="1"/>
      <c s="38"/>
      <c s="38"/>
      <c s="27"/>
      <c s="5"/>
      <c s="5"/>
      <c s="15"/>
      <c s="27"/>
      <c s="5"/>
      <c s="5"/>
      <c s="15"/>
      <c s="27"/>
      <c s="5"/>
      <c s="5"/>
      <c s="15"/>
      <c s="15"/>
    </row>
    <row>
      <c s="1"/>
      <c s="37" t="s">
        <v>3</v>
      </c>
      <c s="37" t="s">
        <v>46</v>
      </c>
      <c s="36"/>
      <c s="24"/>
      <c s="24"/>
      <c s="57"/>
      <c s="36"/>
      <c s="24"/>
      <c s="18"/>
      <c s="28"/>
      <c s="52"/>
      <c s="18"/>
      <c s="18"/>
      <c s="28"/>
      <c s="28"/>
    </row>
    <row>
      <c s="44"/>
      <c s="39"/>
      <c s="39"/>
      <c s="26"/>
      <c s="8"/>
      <c s="8"/>
      <c s="13"/>
      <c s="26"/>
      <c s="8"/>
      <c s="8"/>
      <c s="13"/>
      <c s="26"/>
      <c s="8"/>
      <c s="8"/>
      <c s="13"/>
      <c s="13"/>
    </row>
    <row>
      <c s="44"/>
      <c s="40"/>
      <c s="40"/>
      <c s="25"/>
      <c s="9"/>
      <c s="9"/>
      <c s="14"/>
      <c s="25"/>
      <c s="9"/>
      <c s="9"/>
      <c s="14"/>
      <c s="25"/>
      <c s="9"/>
      <c s="9"/>
      <c s="14"/>
      <c s="14"/>
    </row>
    <row ht="15.75" thickBot="1">
      <c s="54"/>
      <c s="33"/>
      <c s="33" t="s">
        <v>10</v>
      </c>
      <c s="42">
        <f t="shared" si="0" ref="D19:K19">SUM(0)</f>
        <v>0</v>
      </c>
      <c s="16">
        <f t="shared" si="0"/>
        <v>0</v>
      </c>
      <c s="16">
        <f t="shared" si="0"/>
        <v>0</v>
      </c>
      <c s="16">
        <f t="shared" si="0"/>
        <v>0</v>
      </c>
      <c s="42">
        <f t="shared" si="0"/>
        <v>0</v>
      </c>
      <c s="16">
        <f t="shared" si="0"/>
        <v>0</v>
      </c>
      <c s="43">
        <f t="shared" si="0"/>
        <v>0</v>
      </c>
      <c s="41">
        <f t="shared" si="0"/>
        <v>0</v>
      </c>
      <c s="29">
        <f t="shared" si="1" ref="L19:O19">D19+H19</f>
        <v>0</v>
      </c>
      <c s="29">
        <f t="shared" si="1"/>
        <v>0</v>
      </c>
      <c s="29">
        <f t="shared" si="1"/>
        <v>0</v>
      </c>
      <c s="41">
        <f t="shared" si="1"/>
        <v>0</v>
      </c>
      <c s="58"/>
    </row>
    <row ht="15.75" thickTop="1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8.xml><?xml version="1.0" encoding="utf-8"?>
<worksheet xmlns:r="http://schemas.openxmlformats.org/officeDocument/2006/relationships" xmlns="http://schemas.openxmlformats.org/spreadsheetml/2006/main">
  <dimension ref="A1:P30"/>
  <sheetViews>
    <sheetView workbookViewId="0"/>
  </sheetViews>
  <sheetFormatPr defaultColWidth="9.140625" defaultRowHeight="1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ht="1.5" customHeight="1">
      <c r="B1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2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3" s="1"/>
      <c s="45"/>
      <c s="1"/>
      <c s="1"/>
      <c s="1"/>
      <c s="1"/>
      <c s="1"/>
      <c s="1"/>
      <c s="1"/>
      <c s="1"/>
      <c s="1"/>
      <c s="1"/>
      <c s="1"/>
      <c s="1"/>
    </row>
    <row>
      <c r="B4" s="1"/>
      <c s="45"/>
      <c s="1"/>
      <c s="1"/>
      <c s="1"/>
      <c s="1"/>
      <c s="1"/>
      <c s="1"/>
      <c s="1"/>
      <c s="1"/>
      <c s="1"/>
      <c s="1"/>
      <c s="1"/>
      <c s="1"/>
    </row>
    <row>
      <c r="B5" s="1"/>
      <c s="45"/>
      <c s="1"/>
      <c s="1"/>
      <c s="1"/>
      <c s="1"/>
      <c s="1"/>
      <c s="1"/>
      <c s="1"/>
      <c s="1"/>
      <c s="1"/>
      <c s="1"/>
      <c s="1"/>
      <c s="1"/>
    </row>
    <row ht="20.25">
      <c r="B6" s="1"/>
      <c s="45"/>
      <c s="50" t="s">
        <v>24</v>
      </c>
      <c s="53">
        <v>2020</v>
      </c>
      <c s="6" t="s">
        <v>59</v>
      </c>
      <c r="H6" s="6"/>
      <c s="6"/>
      <c s="6"/>
      <c s="6"/>
      <c s="6"/>
      <c s="1"/>
      <c s="1"/>
      <c s="1"/>
    </row>
    <row ht="20.25">
      <c r="B7" s="1"/>
      <c s="48"/>
      <c s="50" t="s">
        <v>51</v>
      </c>
      <c s="53" t="str">
        <f>RIGHT("202012",2)</f>
        <v>12</v>
      </c>
      <c s="1"/>
      <c s="11"/>
      <c s="11"/>
      <c s="1"/>
      <c s="1"/>
      <c s="1"/>
      <c s="1"/>
      <c s="1"/>
      <c s="1"/>
      <c s="1"/>
    </row>
    <row ht="23.25">
      <c r="B8" s="1"/>
      <c s="1"/>
      <c s="4"/>
      <c s="1"/>
      <c s="31"/>
      <c s="35">
        <v>50</v>
      </c>
      <c s="35" t="s">
        <v>42</v>
      </c>
      <c s="4"/>
      <c s="4"/>
      <c s="4"/>
      <c s="4"/>
      <c s="4"/>
      <c s="4"/>
      <c s="1"/>
    </row>
    <row ht="15.75">
      <c r="B9" s="1"/>
      <c s="1"/>
      <c s="4"/>
      <c s="11"/>
      <c s="31"/>
      <c s="31"/>
      <c s="11"/>
      <c s="4"/>
      <c s="4"/>
      <c s="4"/>
      <c s="4"/>
      <c s="4"/>
      <c s="4"/>
      <c s="1"/>
    </row>
    <row ht="15" customHeight="1">
      <c r="B10" s="1"/>
      <c s="22"/>
      <c s="22"/>
      <c s="22"/>
      <c s="1"/>
      <c r="I10" s="4"/>
      <c s="4"/>
      <c s="4"/>
      <c s="4"/>
      <c s="4"/>
      <c s="4"/>
      <c s="1"/>
    </row>
    <row ht="23.25">
      <c r="B11" s="1"/>
      <c s="22"/>
      <c s="34"/>
      <c s="34"/>
      <c s="3"/>
      <c s="3"/>
      <c s="3"/>
      <c s="3"/>
      <c s="3"/>
      <c s="3"/>
      <c s="3"/>
      <c s="3"/>
      <c s="3"/>
      <c s="49"/>
    </row>
    <row ht="18">
      <c r="B12" s="46"/>
      <c s="51"/>
      <c s="19" t="s">
        <v>0</v>
      </c>
      <c s="7"/>
      <c s="7"/>
      <c s="20"/>
      <c s="19" t="s">
        <v>97</v>
      </c>
      <c s="7"/>
      <c s="7"/>
      <c s="20"/>
      <c s="19" t="s">
        <v>1</v>
      </c>
      <c s="7"/>
      <c s="7"/>
      <c s="20"/>
      <c s="59"/>
    </row>
    <row>
      <c r="B13" s="55"/>
      <c s="47"/>
      <c s="21" t="s">
        <v>99</v>
      </c>
      <c s="23"/>
      <c s="32" t="s">
        <v>19</v>
      </c>
      <c s="10"/>
      <c s="21" t="s">
        <v>99</v>
      </c>
      <c s="23"/>
      <c s="32" t="s">
        <v>19</v>
      </c>
      <c s="10"/>
      <c s="21" t="s">
        <v>99</v>
      </c>
      <c s="23"/>
      <c s="56"/>
      <c s="10"/>
      <c s="10"/>
    </row>
    <row>
      <c r="B14" s="55"/>
      <c s="10"/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47</v>
      </c>
    </row>
    <row>
      <c s="1"/>
      <c s="38"/>
      <c s="38"/>
      <c s="27"/>
      <c s="5"/>
      <c s="5"/>
      <c s="15"/>
      <c s="27"/>
      <c s="5"/>
      <c s="5"/>
      <c s="15"/>
      <c s="27"/>
      <c s="5"/>
      <c s="5"/>
      <c s="15"/>
      <c s="15"/>
    </row>
    <row>
      <c s="1"/>
      <c s="37" t="s">
        <v>3</v>
      </c>
      <c s="37" t="s">
        <v>46</v>
      </c>
      <c s="36"/>
      <c s="24"/>
      <c s="24"/>
      <c s="57"/>
      <c s="36"/>
      <c s="24"/>
      <c s="18"/>
      <c s="28"/>
      <c s="52"/>
      <c s="18"/>
      <c s="18"/>
      <c s="28"/>
      <c s="28"/>
    </row>
    <row>
      <c r="B17" s="60" t="s">
        <v>30</v>
      </c>
      <c s="39" t="s">
        <v>31</v>
      </c>
      <c s="12">
        <v>-22420</v>
      </c>
      <c s="17">
        <f t="shared" si="0" ref="E17:F27">0*(-1)</f>
        <v>0</v>
      </c>
      <c s="17">
        <f t="shared" si="0"/>
        <v>0</v>
      </c>
      <c s="30">
        <f t="shared" si="1" ref="G17:G27">IF(0=0,F17,0)</f>
        <v>0</v>
      </c>
      <c s="12">
        <v>19800</v>
      </c>
      <c s="17"/>
      <c s="17"/>
      <c s="30">
        <f t="shared" si="2" ref="K17:K27">IF(0=0,J17,0)</f>
        <v>0</v>
      </c>
      <c s="12">
        <f t="shared" si="3" ref="L17:O27">D17+H17</f>
        <v>-2620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18" s="60" t="s">
        <v>54</v>
      </c>
      <c s="39" t="s">
        <v>79</v>
      </c>
      <c s="12">
        <v>-12750</v>
      </c>
      <c s="17">
        <f t="shared" si="0"/>
        <v>0</v>
      </c>
      <c s="17">
        <f t="shared" si="0"/>
        <v>0</v>
      </c>
      <c s="30">
        <f t="shared" si="1"/>
        <v>0</v>
      </c>
      <c s="12">
        <v>10007</v>
      </c>
      <c s="17"/>
      <c s="17"/>
      <c s="30">
        <f t="shared" si="2"/>
        <v>0</v>
      </c>
      <c s="12">
        <f t="shared" si="3"/>
        <v>-2743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19" s="60" t="s">
        <v>80</v>
      </c>
      <c s="39" t="s">
        <v>62</v>
      </c>
      <c s="12">
        <v>4200</v>
      </c>
      <c s="17">
        <f t="shared" si="0"/>
        <v>0</v>
      </c>
      <c s="17">
        <f t="shared" si="0"/>
        <v>0</v>
      </c>
      <c s="30">
        <f t="shared" si="1"/>
        <v>0</v>
      </c>
      <c s="12"/>
      <c s="17"/>
      <c s="17"/>
      <c s="30">
        <f t="shared" si="2"/>
        <v>0</v>
      </c>
      <c s="12">
        <f t="shared" si="3"/>
        <v>4200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0" s="60" t="s">
        <v>32</v>
      </c>
      <c s="39" t="s">
        <v>39</v>
      </c>
      <c s="12">
        <v>-92313.470000000001</v>
      </c>
      <c s="17">
        <f t="shared" si="0"/>
        <v>0</v>
      </c>
      <c s="17">
        <f t="shared" si="0"/>
        <v>0</v>
      </c>
      <c s="30">
        <f t="shared" si="1"/>
        <v>0</v>
      </c>
      <c s="12">
        <v>64468.07</v>
      </c>
      <c s="17"/>
      <c s="17"/>
      <c s="30">
        <f t="shared" si="2"/>
        <v>0</v>
      </c>
      <c s="12">
        <f t="shared" si="3"/>
        <v>-27845.400000000001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1" s="60" t="s">
        <v>105</v>
      </c>
      <c s="39" t="s">
        <v>21</v>
      </c>
      <c s="12"/>
      <c s="17">
        <f t="shared" si="0"/>
        <v>0</v>
      </c>
      <c s="17">
        <f t="shared" si="0"/>
        <v>0</v>
      </c>
      <c s="30">
        <f t="shared" si="1"/>
        <v>0</v>
      </c>
      <c s="12">
        <v>1400</v>
      </c>
      <c s="17"/>
      <c s="17"/>
      <c s="30">
        <f t="shared" si="2"/>
        <v>0</v>
      </c>
      <c s="12">
        <f t="shared" si="3"/>
        <v>1400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2" s="60" t="s">
        <v>81</v>
      </c>
      <c s="39" t="s">
        <v>106</v>
      </c>
      <c s="12"/>
      <c s="17">
        <f t="shared" si="0"/>
        <v>0</v>
      </c>
      <c s="17">
        <f t="shared" si="0"/>
        <v>0</v>
      </c>
      <c s="30">
        <f t="shared" si="1"/>
        <v>0</v>
      </c>
      <c s="12">
        <v>1500</v>
      </c>
      <c s="17"/>
      <c s="17"/>
      <c s="30">
        <f t="shared" si="2"/>
        <v>0</v>
      </c>
      <c s="12">
        <f t="shared" si="3"/>
        <v>1500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3" s="60" t="s">
        <v>33</v>
      </c>
      <c s="39" t="s">
        <v>49</v>
      </c>
      <c s="12"/>
      <c s="17">
        <f t="shared" si="0"/>
        <v>0</v>
      </c>
      <c s="17">
        <f t="shared" si="0"/>
        <v>0</v>
      </c>
      <c s="30">
        <f t="shared" si="1"/>
        <v>0</v>
      </c>
      <c s="12">
        <v>1213</v>
      </c>
      <c s="17"/>
      <c s="17"/>
      <c s="30">
        <f t="shared" si="2"/>
        <v>0</v>
      </c>
      <c s="12">
        <f t="shared" si="3"/>
        <v>1213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4" s="60" t="s">
        <v>107</v>
      </c>
      <c s="39" t="s">
        <v>71</v>
      </c>
      <c s="12">
        <v>-11000</v>
      </c>
      <c s="17">
        <f t="shared" si="0"/>
        <v>0</v>
      </c>
      <c s="17">
        <f t="shared" si="0"/>
        <v>0</v>
      </c>
      <c s="30">
        <f t="shared" si="1"/>
        <v>0</v>
      </c>
      <c s="12">
        <v>13000</v>
      </c>
      <c s="17"/>
      <c s="17"/>
      <c s="30">
        <f t="shared" si="2"/>
        <v>0</v>
      </c>
      <c s="12">
        <f t="shared" si="3"/>
        <v>2000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5" s="60" t="s">
        <v>55</v>
      </c>
      <c s="39" t="s">
        <v>22</v>
      </c>
      <c s="12">
        <v>-43840.75</v>
      </c>
      <c s="17">
        <f t="shared" si="0"/>
        <v>0</v>
      </c>
      <c s="17">
        <f t="shared" si="0"/>
        <v>0</v>
      </c>
      <c s="30">
        <f t="shared" si="1"/>
        <v>0</v>
      </c>
      <c s="12">
        <v>141330.51000000001</v>
      </c>
      <c s="17"/>
      <c s="17"/>
      <c s="30">
        <f t="shared" si="2"/>
        <v>0</v>
      </c>
      <c s="12">
        <f t="shared" si="3"/>
        <v>97489.760000000009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6" s="60" t="s">
        <v>82</v>
      </c>
      <c s="39" t="s">
        <v>108</v>
      </c>
      <c s="12">
        <v>-7654.3999999999996</v>
      </c>
      <c s="17">
        <f t="shared" si="0"/>
        <v>0</v>
      </c>
      <c s="17">
        <f t="shared" si="0"/>
        <v>0</v>
      </c>
      <c s="30">
        <f t="shared" si="1"/>
        <v>0</v>
      </c>
      <c s="12">
        <v>23167.5</v>
      </c>
      <c s="17"/>
      <c s="17"/>
      <c s="30">
        <f t="shared" si="2"/>
        <v>0</v>
      </c>
      <c s="12">
        <f t="shared" si="3"/>
        <v>15513.1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7" s="60" t="s">
        <v>15</v>
      </c>
      <c s="39" t="s">
        <v>93</v>
      </c>
      <c s="12">
        <v>0</v>
      </c>
      <c s="17">
        <f t="shared" si="0"/>
        <v>0</v>
      </c>
      <c s="17">
        <f t="shared" si="0"/>
        <v>0</v>
      </c>
      <c s="30">
        <f t="shared" si="1"/>
        <v>0</v>
      </c>
      <c s="12"/>
      <c s="17"/>
      <c s="17"/>
      <c s="30">
        <f t="shared" si="2"/>
        <v>0</v>
      </c>
      <c s="12">
        <f t="shared" si="3"/>
        <v>0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>
      <c s="44"/>
      <c s="39"/>
      <c s="39"/>
      <c s="26"/>
      <c s="8"/>
      <c s="8"/>
      <c s="13"/>
      <c s="26"/>
      <c s="8"/>
      <c s="8"/>
      <c s="13"/>
      <c s="26"/>
      <c s="8"/>
      <c s="8"/>
      <c s="13"/>
      <c s="13"/>
    </row>
    <row>
      <c s="44"/>
      <c s="40"/>
      <c s="40"/>
      <c s="25"/>
      <c s="9"/>
      <c s="9"/>
      <c s="14"/>
      <c s="25"/>
      <c s="9"/>
      <c s="9"/>
      <c s="14"/>
      <c s="25"/>
      <c s="9"/>
      <c s="9"/>
      <c s="14"/>
      <c s="14"/>
    </row>
    <row ht="15.75" thickBot="1">
      <c s="54"/>
      <c s="33"/>
      <c s="33" t="s">
        <v>10</v>
      </c>
      <c s="42">
        <f t="shared" si="4" ref="D30:K30">SUM(D17:D27)</f>
        <v>-185778.62</v>
      </c>
      <c s="16">
        <f t="shared" si="4"/>
        <v>0</v>
      </c>
      <c s="16">
        <f t="shared" si="4"/>
        <v>0</v>
      </c>
      <c s="16">
        <f t="shared" si="4"/>
        <v>0</v>
      </c>
      <c s="42">
        <f t="shared" si="4"/>
        <v>275886.08000000002</v>
      </c>
      <c s="16">
        <f t="shared" si="4"/>
        <v>0</v>
      </c>
      <c s="43">
        <f t="shared" si="4"/>
        <v>0</v>
      </c>
      <c s="41">
        <f t="shared" si="4"/>
        <v>0</v>
      </c>
      <c s="29">
        <f t="shared" si="5" ref="L30:O30">D30+H30</f>
        <v>90107.460000000021</v>
      </c>
      <c s="29">
        <f t="shared" si="5"/>
        <v>0</v>
      </c>
      <c s="29">
        <f t="shared" si="5"/>
        <v>0</v>
      </c>
      <c s="41">
        <f t="shared" si="5"/>
        <v>0</v>
      </c>
      <c s="58"/>
    </row>
    <row ht="15.75" thickTop="1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9.xml><?xml version="1.0" encoding="utf-8"?>
<worksheet xmlns:r="http://schemas.openxmlformats.org/officeDocument/2006/relationships" xmlns="http://schemas.openxmlformats.org/spreadsheetml/2006/main">
  <dimension ref="A1:P20"/>
  <sheetViews>
    <sheetView workbookViewId="0"/>
  </sheetViews>
  <sheetFormatPr defaultColWidth="9.140625" defaultRowHeight="1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ht="1.5" customHeight="1">
      <c r="B1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2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3" s="1"/>
      <c s="45"/>
      <c s="1"/>
      <c s="1"/>
      <c s="1"/>
      <c s="1"/>
      <c s="1"/>
      <c s="1"/>
      <c s="1"/>
      <c s="1"/>
      <c s="1"/>
      <c s="1"/>
      <c s="1"/>
      <c s="1"/>
    </row>
    <row>
      <c r="B4" s="1"/>
      <c s="45"/>
      <c s="1"/>
      <c s="1"/>
      <c s="1"/>
      <c s="1"/>
      <c s="1"/>
      <c s="1"/>
      <c s="1"/>
      <c s="1"/>
      <c s="1"/>
      <c s="1"/>
      <c s="1"/>
      <c s="1"/>
    </row>
    <row>
      <c r="B5" s="1"/>
      <c s="45"/>
      <c s="1"/>
      <c s="1"/>
      <c s="1"/>
      <c s="1"/>
      <c s="1"/>
      <c s="1"/>
      <c s="1"/>
      <c s="1"/>
      <c s="1"/>
      <c s="1"/>
      <c s="1"/>
      <c s="1"/>
    </row>
    <row ht="20.25">
      <c r="B6" s="1"/>
      <c s="45"/>
      <c s="50" t="s">
        <v>24</v>
      </c>
      <c s="53">
        <v>2020</v>
      </c>
      <c s="6" t="s">
        <v>59</v>
      </c>
      <c r="H6" s="6"/>
      <c s="6"/>
      <c s="6"/>
      <c s="6"/>
      <c s="6"/>
      <c s="1"/>
      <c s="1"/>
      <c s="1"/>
    </row>
    <row ht="20.25">
      <c r="B7" s="1"/>
      <c s="48"/>
      <c s="50" t="s">
        <v>51</v>
      </c>
      <c s="53" t="str">
        <f>RIGHT("202012",2)</f>
        <v>12</v>
      </c>
      <c s="1"/>
      <c s="11"/>
      <c s="11"/>
      <c s="1"/>
      <c s="1"/>
      <c s="1"/>
      <c s="1"/>
      <c s="1"/>
      <c s="1"/>
      <c s="1"/>
    </row>
    <row ht="23.25">
      <c r="B8" s="1"/>
      <c s="1"/>
      <c s="4"/>
      <c s="1"/>
      <c s="31"/>
      <c s="35">
        <v>51</v>
      </c>
      <c s="35" t="s">
        <v>60</v>
      </c>
      <c s="4"/>
      <c s="4"/>
      <c s="4"/>
      <c s="4"/>
      <c s="4"/>
      <c s="4"/>
      <c s="1"/>
    </row>
    <row ht="15.75">
      <c r="B9" s="1"/>
      <c s="1"/>
      <c s="4"/>
      <c s="11"/>
      <c s="31"/>
      <c s="31"/>
      <c s="11"/>
      <c s="4"/>
      <c s="4"/>
      <c s="4"/>
      <c s="4"/>
      <c s="4"/>
      <c s="4"/>
      <c s="1"/>
    </row>
    <row ht="15" customHeight="1">
      <c r="B10" s="1"/>
      <c s="22"/>
      <c s="22"/>
      <c s="22"/>
      <c s="1"/>
      <c r="I10" s="4"/>
      <c s="4"/>
      <c s="4"/>
      <c s="4"/>
      <c s="4"/>
      <c s="4"/>
      <c s="1"/>
    </row>
    <row ht="23.25">
      <c r="B11" s="1"/>
      <c s="22"/>
      <c s="34"/>
      <c s="34"/>
      <c s="3"/>
      <c s="3"/>
      <c s="3"/>
      <c s="3"/>
      <c s="3"/>
      <c s="3"/>
      <c s="3"/>
      <c s="3"/>
      <c s="3"/>
      <c s="49"/>
    </row>
    <row ht="18">
      <c r="B12" s="46"/>
      <c s="51"/>
      <c s="19" t="s">
        <v>0</v>
      </c>
      <c s="7"/>
      <c s="7"/>
      <c s="20"/>
      <c s="19" t="s">
        <v>97</v>
      </c>
      <c s="7"/>
      <c s="7"/>
      <c s="20"/>
      <c s="19" t="s">
        <v>1</v>
      </c>
      <c s="7"/>
      <c s="7"/>
      <c s="20"/>
      <c s="59"/>
    </row>
    <row>
      <c r="B13" s="55"/>
      <c s="47"/>
      <c s="21" t="s">
        <v>99</v>
      </c>
      <c s="23"/>
      <c s="32" t="s">
        <v>19</v>
      </c>
      <c s="10"/>
      <c s="21" t="s">
        <v>99</v>
      </c>
      <c s="23"/>
      <c s="32" t="s">
        <v>19</v>
      </c>
      <c s="10"/>
      <c s="21" t="s">
        <v>99</v>
      </c>
      <c s="23"/>
      <c s="56"/>
      <c s="10"/>
      <c s="10"/>
    </row>
    <row>
      <c r="B14" s="55"/>
      <c s="10"/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47</v>
      </c>
    </row>
    <row>
      <c s="1"/>
      <c s="38"/>
      <c s="38"/>
      <c s="27"/>
      <c s="5"/>
      <c s="5"/>
      <c s="15"/>
      <c s="27"/>
      <c s="5"/>
      <c s="5"/>
      <c s="15"/>
      <c s="27"/>
      <c s="5"/>
      <c s="5"/>
      <c s="15"/>
      <c s="15"/>
    </row>
    <row>
      <c s="1"/>
      <c s="37" t="s">
        <v>3</v>
      </c>
      <c s="37" t="s">
        <v>46</v>
      </c>
      <c s="36"/>
      <c s="24"/>
      <c s="24"/>
      <c s="57"/>
      <c s="36"/>
      <c s="24"/>
      <c s="18"/>
      <c s="28"/>
      <c s="52"/>
      <c s="18"/>
      <c s="18"/>
      <c s="28"/>
      <c s="28"/>
    </row>
    <row>
      <c r="B17" s="60" t="s">
        <v>15</v>
      </c>
      <c s="39" t="s">
        <v>93</v>
      </c>
      <c s="12">
        <v>-464</v>
      </c>
      <c s="17">
        <f t="shared" si="0" ref="E17:F17">0*(-1)</f>
        <v>0</v>
      </c>
      <c s="17">
        <f t="shared" si="0"/>
        <v>0</v>
      </c>
      <c s="30">
        <f>IF(0=0,F17,0)</f>
        <v>0</v>
      </c>
      <c s="12"/>
      <c s="17"/>
      <c s="17"/>
      <c s="30">
        <f>IF(0=0,J17,0)</f>
        <v>0</v>
      </c>
      <c s="12">
        <f t="shared" si="1" ref="L17:O17">D17+H17</f>
        <v>-464</v>
      </c>
      <c s="12">
        <f t="shared" si="1"/>
        <v>0</v>
      </c>
      <c s="12">
        <f t="shared" si="1"/>
        <v>0</v>
      </c>
      <c s="30">
        <f t="shared" si="1"/>
        <v>0</v>
      </c>
      <c s="61"/>
    </row>
    <row>
      <c s="44"/>
      <c s="39"/>
      <c s="39"/>
      <c s="26"/>
      <c s="8"/>
      <c s="8"/>
      <c s="13"/>
      <c s="26"/>
      <c s="8"/>
      <c s="8"/>
      <c s="13"/>
      <c s="26"/>
      <c s="8"/>
      <c s="8"/>
      <c s="13"/>
      <c s="13"/>
    </row>
    <row>
      <c s="44"/>
      <c s="40"/>
      <c s="40"/>
      <c s="25"/>
      <c s="9"/>
      <c s="9"/>
      <c s="14"/>
      <c s="25"/>
      <c s="9"/>
      <c s="9"/>
      <c s="14"/>
      <c s="25"/>
      <c s="9"/>
      <c s="9"/>
      <c s="14"/>
      <c s="14"/>
    </row>
    <row ht="15.75" thickBot="1">
      <c s="54"/>
      <c s="33"/>
      <c s="33" t="s">
        <v>10</v>
      </c>
      <c s="42">
        <f t="shared" si="2" ref="D20:K20">SUM(D17)</f>
        <v>-464</v>
      </c>
      <c s="16">
        <f t="shared" si="2"/>
        <v>0</v>
      </c>
      <c s="16">
        <f t="shared" si="2"/>
        <v>0</v>
      </c>
      <c s="16">
        <f t="shared" si="2"/>
        <v>0</v>
      </c>
      <c s="42">
        <f t="shared" si="2"/>
        <v>0</v>
      </c>
      <c s="16">
        <f t="shared" si="2"/>
        <v>0</v>
      </c>
      <c s="43">
        <f t="shared" si="2"/>
        <v>0</v>
      </c>
      <c s="41">
        <f t="shared" si="2"/>
        <v>0</v>
      </c>
      <c s="29">
        <f t="shared" si="3" ref="L20:O20">D20+H20</f>
        <v>-464</v>
      </c>
      <c s="29">
        <f t="shared" si="3"/>
        <v>0</v>
      </c>
      <c s="29">
        <f t="shared" si="3"/>
        <v>0</v>
      </c>
      <c s="41">
        <f t="shared" si="3"/>
        <v>0</v>
      </c>
      <c s="58"/>
    </row>
    <row ht="15.75" thickTop="1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10.xml><?xml version="1.0" encoding="utf-8"?>
<worksheet xmlns:r="http://schemas.openxmlformats.org/officeDocument/2006/relationships" xmlns="http://schemas.openxmlformats.org/spreadsheetml/2006/main">
  <dimension ref="A1:P20"/>
  <sheetViews>
    <sheetView workbookViewId="0"/>
  </sheetViews>
  <sheetFormatPr defaultColWidth="9.140625" defaultRowHeight="1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ht="1.5" customHeight="1">
      <c r="B1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2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3" s="1"/>
      <c s="45"/>
      <c s="1"/>
      <c s="1"/>
      <c s="1"/>
      <c s="1"/>
      <c s="1"/>
      <c s="1"/>
      <c s="1"/>
      <c s="1"/>
      <c s="1"/>
      <c s="1"/>
      <c s="1"/>
      <c s="1"/>
    </row>
    <row>
      <c r="B4" s="1"/>
      <c s="45"/>
      <c s="1"/>
      <c s="1"/>
      <c s="1"/>
      <c s="1"/>
      <c s="1"/>
      <c s="1"/>
      <c s="1"/>
      <c s="1"/>
      <c s="1"/>
      <c s="1"/>
      <c s="1"/>
      <c s="1"/>
    </row>
    <row>
      <c r="B5" s="1"/>
      <c s="45"/>
      <c s="1"/>
      <c s="1"/>
      <c s="1"/>
      <c s="1"/>
      <c s="1"/>
      <c s="1"/>
      <c s="1"/>
      <c s="1"/>
      <c s="1"/>
      <c s="1"/>
      <c s="1"/>
      <c s="1"/>
    </row>
    <row ht="20.25">
      <c r="B6" s="1"/>
      <c s="45"/>
      <c s="50" t="s">
        <v>24</v>
      </c>
      <c s="53">
        <v>2020</v>
      </c>
      <c s="6" t="s">
        <v>59</v>
      </c>
      <c r="H6" s="6"/>
      <c s="6"/>
      <c s="6"/>
      <c s="6"/>
      <c s="6"/>
      <c s="1"/>
      <c s="1"/>
      <c s="1"/>
    </row>
    <row ht="20.25">
      <c r="B7" s="1"/>
      <c s="48"/>
      <c s="50" t="s">
        <v>51</v>
      </c>
      <c s="53" t="str">
        <f>RIGHT("202012",2)</f>
        <v>12</v>
      </c>
      <c s="1"/>
      <c s="11"/>
      <c s="11"/>
      <c s="1"/>
      <c s="1"/>
      <c s="1"/>
      <c s="1"/>
      <c s="1"/>
      <c s="1"/>
      <c s="1"/>
    </row>
    <row ht="23.25">
      <c r="B8" s="1"/>
      <c s="1"/>
      <c s="4"/>
      <c s="1"/>
      <c s="31"/>
      <c s="35">
        <v>60</v>
      </c>
      <c s="35" t="s">
        <v>84</v>
      </c>
      <c s="4"/>
      <c s="4"/>
      <c s="4"/>
      <c s="4"/>
      <c s="4"/>
      <c s="4"/>
      <c s="1"/>
    </row>
    <row ht="15.75">
      <c r="B9" s="1"/>
      <c s="1"/>
      <c s="4"/>
      <c s="11"/>
      <c s="31"/>
      <c s="31"/>
      <c s="11"/>
      <c s="4"/>
      <c s="4"/>
      <c s="4"/>
      <c s="4"/>
      <c s="4"/>
      <c s="4"/>
      <c s="1"/>
    </row>
    <row ht="15" customHeight="1">
      <c r="B10" s="1"/>
      <c s="22"/>
      <c s="22"/>
      <c s="22"/>
      <c s="1"/>
      <c r="I10" s="4"/>
      <c s="4"/>
      <c s="4"/>
      <c s="4"/>
      <c s="4"/>
      <c s="4"/>
      <c s="1"/>
    </row>
    <row ht="23.25">
      <c r="B11" s="1"/>
      <c s="22"/>
      <c s="34"/>
      <c s="34"/>
      <c s="3"/>
      <c s="3"/>
      <c s="3"/>
      <c s="3"/>
      <c s="3"/>
      <c s="3"/>
      <c s="3"/>
      <c s="3"/>
      <c s="3"/>
      <c s="49"/>
    </row>
    <row ht="18">
      <c r="B12" s="46"/>
      <c s="51"/>
      <c s="19" t="s">
        <v>0</v>
      </c>
      <c s="7"/>
      <c s="7"/>
      <c s="20"/>
      <c s="19" t="s">
        <v>97</v>
      </c>
      <c s="7"/>
      <c s="7"/>
      <c s="20"/>
      <c s="19" t="s">
        <v>1</v>
      </c>
      <c s="7"/>
      <c s="7"/>
      <c s="20"/>
      <c s="59"/>
    </row>
    <row>
      <c r="B13" s="55"/>
      <c s="47"/>
      <c s="21" t="s">
        <v>99</v>
      </c>
      <c s="23"/>
      <c s="32" t="s">
        <v>19</v>
      </c>
      <c s="10"/>
      <c s="21" t="s">
        <v>99</v>
      </c>
      <c s="23"/>
      <c s="32" t="s">
        <v>19</v>
      </c>
      <c s="10"/>
      <c s="21" t="s">
        <v>99</v>
      </c>
      <c s="23"/>
      <c s="56"/>
      <c s="10"/>
      <c s="10"/>
    </row>
    <row>
      <c r="B14" s="55"/>
      <c s="10"/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47</v>
      </c>
    </row>
    <row>
      <c s="1"/>
      <c s="38"/>
      <c s="38"/>
      <c s="27"/>
      <c s="5"/>
      <c s="5"/>
      <c s="15"/>
      <c s="27"/>
      <c s="5"/>
      <c s="5"/>
      <c s="15"/>
      <c s="27"/>
      <c s="5"/>
      <c s="5"/>
      <c s="15"/>
      <c s="15"/>
    </row>
    <row>
      <c s="1"/>
      <c s="37" t="s">
        <v>3</v>
      </c>
      <c s="37" t="s">
        <v>46</v>
      </c>
      <c s="36"/>
      <c s="24"/>
      <c s="24"/>
      <c s="57"/>
      <c s="36"/>
      <c s="24"/>
      <c s="18"/>
      <c s="28"/>
      <c s="52"/>
      <c s="18"/>
      <c s="18"/>
      <c s="28"/>
      <c s="28"/>
    </row>
    <row>
      <c r="B17" s="60" t="s">
        <v>16</v>
      </c>
      <c s="39" t="s">
        <v>83</v>
      </c>
      <c s="12">
        <v>-33221</v>
      </c>
      <c s="17">
        <f t="shared" si="0" ref="E17:F17">0*(-1)</f>
        <v>0</v>
      </c>
      <c s="17">
        <f t="shared" si="0"/>
        <v>0</v>
      </c>
      <c s="30">
        <f>IF(0=0,F17,0)</f>
        <v>0</v>
      </c>
      <c s="12">
        <v>947.89999999999998</v>
      </c>
      <c s="17"/>
      <c s="17"/>
      <c s="30">
        <f>IF(0=0,J17,0)</f>
        <v>0</v>
      </c>
      <c s="12">
        <f t="shared" si="1" ref="L17:O17">D17+H17</f>
        <v>-32273.099999999999</v>
      </c>
      <c s="12">
        <f t="shared" si="1"/>
        <v>0</v>
      </c>
      <c s="12">
        <f t="shared" si="1"/>
        <v>0</v>
      </c>
      <c s="30">
        <f t="shared" si="1"/>
        <v>0</v>
      </c>
      <c s="61"/>
    </row>
    <row>
      <c s="44"/>
      <c s="39"/>
      <c s="39"/>
      <c s="26"/>
      <c s="8"/>
      <c s="8"/>
      <c s="13"/>
      <c s="26"/>
      <c s="8"/>
      <c s="8"/>
      <c s="13"/>
      <c s="26"/>
      <c s="8"/>
      <c s="8"/>
      <c s="13"/>
      <c s="13"/>
    </row>
    <row>
      <c s="44"/>
      <c s="40"/>
      <c s="40"/>
      <c s="25"/>
      <c s="9"/>
      <c s="9"/>
      <c s="14"/>
      <c s="25"/>
      <c s="9"/>
      <c s="9"/>
      <c s="14"/>
      <c s="25"/>
      <c s="9"/>
      <c s="9"/>
      <c s="14"/>
      <c s="14"/>
    </row>
    <row ht="15.75" thickBot="1">
      <c s="54"/>
      <c s="33"/>
      <c s="33" t="s">
        <v>10</v>
      </c>
      <c s="42">
        <f t="shared" si="2" ref="D20:K20">SUM(D17)</f>
        <v>-33221</v>
      </c>
      <c s="16">
        <f t="shared" si="2"/>
        <v>0</v>
      </c>
      <c s="16">
        <f t="shared" si="2"/>
        <v>0</v>
      </c>
      <c s="16">
        <f t="shared" si="2"/>
        <v>0</v>
      </c>
      <c s="42">
        <f t="shared" si="2"/>
        <v>947.89999999999998</v>
      </c>
      <c s="16">
        <f t="shared" si="2"/>
        <v>0</v>
      </c>
      <c s="43">
        <f t="shared" si="2"/>
        <v>0</v>
      </c>
      <c s="41">
        <f t="shared" si="2"/>
        <v>0</v>
      </c>
      <c s="29">
        <f t="shared" si="3" ref="L20:O20">D20+H20</f>
        <v>-32273.099999999999</v>
      </c>
      <c s="29">
        <f t="shared" si="3"/>
        <v>0</v>
      </c>
      <c s="29">
        <f t="shared" si="3"/>
        <v>0</v>
      </c>
      <c s="41">
        <f t="shared" si="3"/>
        <v>0</v>
      </c>
      <c s="58"/>
    </row>
    <row ht="15.75" thickTop="1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11.xml><?xml version="1.0" encoding="utf-8"?>
<worksheet xmlns:r="http://schemas.openxmlformats.org/officeDocument/2006/relationships" xmlns="http://schemas.openxmlformats.org/spreadsheetml/2006/main">
  <dimension ref="A1:P36"/>
  <sheetViews>
    <sheetView workbookViewId="0"/>
  </sheetViews>
  <sheetFormatPr defaultColWidth="9.140625" defaultRowHeight="1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ht="1.5" customHeight="1">
      <c r="B1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2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3" s="1"/>
      <c s="45"/>
      <c s="1"/>
      <c s="1"/>
      <c s="1"/>
      <c s="1"/>
      <c s="1"/>
      <c s="1"/>
      <c s="1"/>
      <c s="1"/>
      <c s="1"/>
      <c s="1"/>
      <c s="1"/>
      <c s="1"/>
    </row>
    <row>
      <c r="B4" s="1"/>
      <c s="45"/>
      <c s="1"/>
      <c s="1"/>
      <c s="1"/>
      <c s="1"/>
      <c s="1"/>
      <c s="1"/>
      <c s="1"/>
      <c s="1"/>
      <c s="1"/>
      <c s="1"/>
      <c s="1"/>
      <c s="1"/>
    </row>
    <row>
      <c r="B5" s="1"/>
      <c s="45"/>
      <c s="1"/>
      <c s="1"/>
      <c s="1"/>
      <c s="1"/>
      <c s="1"/>
      <c s="1"/>
      <c s="1"/>
      <c s="1"/>
      <c s="1"/>
      <c s="1"/>
      <c s="1"/>
      <c s="1"/>
    </row>
    <row ht="20.25">
      <c r="B6" s="1"/>
      <c s="45"/>
      <c s="50" t="s">
        <v>24</v>
      </c>
      <c s="53">
        <v>2020</v>
      </c>
      <c s="6" t="s">
        <v>59</v>
      </c>
      <c r="H6" s="6"/>
      <c s="6"/>
      <c s="6"/>
      <c s="6"/>
      <c s="6"/>
      <c s="1"/>
      <c s="1"/>
      <c s="1"/>
    </row>
    <row ht="20.25">
      <c r="B7" s="1"/>
      <c s="48"/>
      <c s="50" t="s">
        <v>51</v>
      </c>
      <c s="53" t="str">
        <f>RIGHT("202012",2)</f>
        <v>12</v>
      </c>
      <c s="1"/>
      <c s="11"/>
      <c s="11"/>
      <c s="1"/>
      <c s="1"/>
      <c s="1"/>
      <c s="1"/>
      <c s="1"/>
      <c s="1"/>
      <c s="1"/>
    </row>
    <row ht="23.25">
      <c r="B8" s="1"/>
      <c s="1"/>
      <c s="4"/>
      <c s="1"/>
      <c s="31"/>
      <c s="35">
        <v>70</v>
      </c>
      <c s="35" t="s">
        <v>11</v>
      </c>
      <c s="4"/>
      <c s="4"/>
      <c s="4"/>
      <c s="4"/>
      <c s="4"/>
      <c s="4"/>
      <c s="1"/>
    </row>
    <row ht="15.75">
      <c r="B9" s="1"/>
      <c s="1"/>
      <c s="4"/>
      <c s="11"/>
      <c s="31"/>
      <c s="31"/>
      <c s="11"/>
      <c s="4"/>
      <c s="4"/>
      <c s="4"/>
      <c s="4"/>
      <c s="4"/>
      <c s="4"/>
      <c s="1"/>
    </row>
    <row ht="15" customHeight="1">
      <c r="B10" s="1"/>
      <c s="22"/>
      <c s="22"/>
      <c s="22"/>
      <c s="1"/>
      <c r="I10" s="4"/>
      <c s="4"/>
      <c s="4"/>
      <c s="4"/>
      <c s="4"/>
      <c s="4"/>
      <c s="1"/>
    </row>
    <row ht="23.25">
      <c r="B11" s="1"/>
      <c s="22"/>
      <c s="34"/>
      <c s="34"/>
      <c s="3"/>
      <c s="3"/>
      <c s="3"/>
      <c s="3"/>
      <c s="3"/>
      <c s="3"/>
      <c s="3"/>
      <c s="3"/>
      <c s="3"/>
      <c s="49"/>
    </row>
    <row ht="18">
      <c r="B12" s="46"/>
      <c s="51"/>
      <c s="19" t="s">
        <v>0</v>
      </c>
      <c s="7"/>
      <c s="7"/>
      <c s="20"/>
      <c s="19" t="s">
        <v>97</v>
      </c>
      <c s="7"/>
      <c s="7"/>
      <c s="20"/>
      <c s="19" t="s">
        <v>1</v>
      </c>
      <c s="7"/>
      <c s="7"/>
      <c s="20"/>
      <c s="59"/>
    </row>
    <row>
      <c r="B13" s="55"/>
      <c s="47"/>
      <c s="21" t="s">
        <v>99</v>
      </c>
      <c s="23"/>
      <c s="32" t="s">
        <v>19</v>
      </c>
      <c s="10"/>
      <c s="21" t="s">
        <v>99</v>
      </c>
      <c s="23"/>
      <c s="32" t="s">
        <v>19</v>
      </c>
      <c s="10"/>
      <c s="21" t="s">
        <v>99</v>
      </c>
      <c s="23"/>
      <c s="56"/>
      <c s="10"/>
      <c s="10"/>
    </row>
    <row>
      <c r="B14" s="55"/>
      <c s="10"/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47</v>
      </c>
    </row>
    <row>
      <c s="1"/>
      <c s="38"/>
      <c s="38"/>
      <c s="27"/>
      <c s="5"/>
      <c s="5"/>
      <c s="15"/>
      <c s="27"/>
      <c s="5"/>
      <c s="5"/>
      <c s="15"/>
      <c s="27"/>
      <c s="5"/>
      <c s="5"/>
      <c s="15"/>
      <c s="15"/>
    </row>
    <row>
      <c s="1"/>
      <c s="37" t="s">
        <v>3</v>
      </c>
      <c s="37" t="s">
        <v>46</v>
      </c>
      <c s="36"/>
      <c s="24"/>
      <c s="24"/>
      <c s="57"/>
      <c s="36"/>
      <c s="24"/>
      <c s="18"/>
      <c s="28"/>
      <c s="52"/>
      <c s="18"/>
      <c s="18"/>
      <c s="28"/>
      <c s="28"/>
    </row>
    <row>
      <c r="B17" s="60" t="s">
        <v>87</v>
      </c>
      <c s="39" t="s">
        <v>50</v>
      </c>
      <c s="12"/>
      <c s="17">
        <f t="shared" si="0" ref="E17:F33">0*(-1)</f>
        <v>0</v>
      </c>
      <c s="17">
        <f t="shared" si="0"/>
        <v>0</v>
      </c>
      <c s="30">
        <f t="shared" si="1" ref="G17:G33">IF(0=0,F17,0)</f>
        <v>0</v>
      </c>
      <c s="12">
        <v>27530</v>
      </c>
      <c s="17"/>
      <c s="17"/>
      <c s="30">
        <f t="shared" si="2" ref="K17:K33">IF(0=0,J17,0)</f>
        <v>0</v>
      </c>
      <c s="12">
        <f t="shared" si="3" ref="L17:O33">D17+H17</f>
        <v>27530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18" s="60" t="s">
        <v>4</v>
      </c>
      <c s="39" t="s">
        <v>34</v>
      </c>
      <c s="12">
        <v>-9600</v>
      </c>
      <c s="17">
        <f t="shared" si="0"/>
        <v>0</v>
      </c>
      <c s="17">
        <f t="shared" si="0"/>
        <v>0</v>
      </c>
      <c s="30">
        <f t="shared" si="1"/>
        <v>0</v>
      </c>
      <c s="12">
        <v>9822.5900000000001</v>
      </c>
      <c s="17"/>
      <c s="17"/>
      <c s="30">
        <f t="shared" si="2"/>
        <v>0</v>
      </c>
      <c s="12">
        <f t="shared" si="3"/>
        <v>222.59000000000015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19" s="60" t="s">
        <v>40</v>
      </c>
      <c s="39" t="s">
        <v>56</v>
      </c>
      <c s="12">
        <v>-59400</v>
      </c>
      <c s="17">
        <f t="shared" si="0"/>
        <v>0</v>
      </c>
      <c s="17">
        <f t="shared" si="0"/>
        <v>0</v>
      </c>
      <c s="30">
        <f t="shared" si="1"/>
        <v>0</v>
      </c>
      <c s="12">
        <v>57187.480000000003</v>
      </c>
      <c s="17"/>
      <c s="17"/>
      <c s="30">
        <f t="shared" si="2"/>
        <v>0</v>
      </c>
      <c s="12">
        <f t="shared" si="3"/>
        <v>-2212.5199999999968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0" s="60" t="s">
        <v>94</v>
      </c>
      <c s="39" t="s">
        <v>57</v>
      </c>
      <c s="12">
        <v>-36000</v>
      </c>
      <c s="17">
        <f t="shared" si="0"/>
        <v>0</v>
      </c>
      <c s="17">
        <f t="shared" si="0"/>
        <v>0</v>
      </c>
      <c s="30">
        <f t="shared" si="1"/>
        <v>0</v>
      </c>
      <c s="12">
        <v>36817.18</v>
      </c>
      <c s="17"/>
      <c s="17"/>
      <c s="30">
        <f t="shared" si="2"/>
        <v>0</v>
      </c>
      <c s="12">
        <f t="shared" si="3"/>
        <v>817.18000000000029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1" s="60" t="s">
        <v>17</v>
      </c>
      <c s="39" t="s">
        <v>5</v>
      </c>
      <c s="12">
        <v>0</v>
      </c>
      <c s="17">
        <f t="shared" si="0"/>
        <v>0</v>
      </c>
      <c s="17">
        <f t="shared" si="0"/>
        <v>0</v>
      </c>
      <c s="30">
        <f t="shared" si="1"/>
        <v>0</v>
      </c>
      <c s="12"/>
      <c s="17"/>
      <c s="17"/>
      <c s="30">
        <f t="shared" si="2"/>
        <v>0</v>
      </c>
      <c s="12">
        <f t="shared" si="3"/>
        <v>0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2" s="60" t="s">
        <v>6</v>
      </c>
      <c s="39" t="s">
        <v>63</v>
      </c>
      <c s="12">
        <v>-658716.5</v>
      </c>
      <c s="17">
        <f t="shared" si="0"/>
        <v>0</v>
      </c>
      <c s="17">
        <f t="shared" si="0"/>
        <v>0</v>
      </c>
      <c s="30">
        <f t="shared" si="1"/>
        <v>0</v>
      </c>
      <c s="12">
        <v>145565.97</v>
      </c>
      <c s="17"/>
      <c s="17"/>
      <c s="30">
        <f t="shared" si="2"/>
        <v>0</v>
      </c>
      <c s="12">
        <f t="shared" si="3"/>
        <v>-513150.53000000003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3" s="60" t="s">
        <v>88</v>
      </c>
      <c s="39" t="s">
        <v>35</v>
      </c>
      <c s="12">
        <v>-104984.37</v>
      </c>
      <c s="17">
        <f t="shared" si="0"/>
        <v>0</v>
      </c>
      <c s="17">
        <f t="shared" si="0"/>
        <v>0</v>
      </c>
      <c s="30">
        <f t="shared" si="1"/>
        <v>0</v>
      </c>
      <c s="12">
        <v>205402.62</v>
      </c>
      <c s="17"/>
      <c s="17"/>
      <c s="30">
        <f t="shared" si="2"/>
        <v>0</v>
      </c>
      <c s="12">
        <f t="shared" si="3"/>
        <v>100418.25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4" s="60" t="s">
        <v>41</v>
      </c>
      <c s="39" t="s">
        <v>95</v>
      </c>
      <c s="12">
        <v>-49485</v>
      </c>
      <c s="17">
        <f t="shared" si="0"/>
        <v>0</v>
      </c>
      <c s="17">
        <f t="shared" si="0"/>
        <v>0</v>
      </c>
      <c s="30">
        <f t="shared" si="1"/>
        <v>0</v>
      </c>
      <c s="12">
        <v>33910.650000000001</v>
      </c>
      <c s="17"/>
      <c s="17"/>
      <c s="30">
        <f t="shared" si="2"/>
        <v>0</v>
      </c>
      <c s="12">
        <f t="shared" si="3"/>
        <v>-15574.349999999999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5" s="60" t="s">
        <v>7</v>
      </c>
      <c s="39" t="s">
        <v>18</v>
      </c>
      <c s="12">
        <v>-87135</v>
      </c>
      <c s="17">
        <f t="shared" si="0"/>
        <v>0</v>
      </c>
      <c s="17">
        <f t="shared" si="0"/>
        <v>0</v>
      </c>
      <c s="30">
        <f t="shared" si="1"/>
        <v>0</v>
      </c>
      <c s="12">
        <v>74690.139999999999</v>
      </c>
      <c s="17"/>
      <c s="17"/>
      <c s="30">
        <f t="shared" si="2"/>
        <v>0</v>
      </c>
      <c s="12">
        <f t="shared" si="3"/>
        <v>-12444.860000000001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6" s="60" t="s">
        <v>96</v>
      </c>
      <c s="39" t="s">
        <v>45</v>
      </c>
      <c s="12">
        <v>-125239</v>
      </c>
      <c s="17">
        <f t="shared" si="0"/>
        <v>0</v>
      </c>
      <c s="17">
        <f t="shared" si="0"/>
        <v>0</v>
      </c>
      <c s="30">
        <f t="shared" si="1"/>
        <v>0</v>
      </c>
      <c s="12">
        <v>133253</v>
      </c>
      <c s="17"/>
      <c s="17"/>
      <c s="30">
        <f t="shared" si="2"/>
        <v>0</v>
      </c>
      <c s="12">
        <f t="shared" si="3"/>
        <v>8014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7" s="60" t="s">
        <v>8</v>
      </c>
      <c s="39" t="s">
        <v>49</v>
      </c>
      <c s="12">
        <v>-27420</v>
      </c>
      <c s="17">
        <f t="shared" si="0"/>
        <v>0</v>
      </c>
      <c s="17">
        <f t="shared" si="0"/>
        <v>0</v>
      </c>
      <c s="30">
        <f t="shared" si="1"/>
        <v>0</v>
      </c>
      <c s="12">
        <v>22670.959999999999</v>
      </c>
      <c s="17"/>
      <c s="17"/>
      <c s="30">
        <f t="shared" si="2"/>
        <v>0</v>
      </c>
      <c s="12">
        <f t="shared" si="3"/>
        <v>-4749.0400000000009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8" s="60" t="s">
        <v>89</v>
      </c>
      <c s="39" t="s">
        <v>90</v>
      </c>
      <c s="12"/>
      <c s="17">
        <f t="shared" si="0"/>
        <v>0</v>
      </c>
      <c s="17">
        <f t="shared" si="0"/>
        <v>0</v>
      </c>
      <c s="30">
        <f t="shared" si="1"/>
        <v>0</v>
      </c>
      <c s="12">
        <v>22375</v>
      </c>
      <c s="17"/>
      <c s="17"/>
      <c s="30">
        <f t="shared" si="2"/>
        <v>0</v>
      </c>
      <c s="12">
        <f t="shared" si="3"/>
        <v>22375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29" s="60" t="s">
        <v>64</v>
      </c>
      <c s="39" t="s">
        <v>58</v>
      </c>
      <c s="12">
        <v>-551469</v>
      </c>
      <c s="17">
        <f t="shared" si="0"/>
        <v>0</v>
      </c>
      <c s="17">
        <f t="shared" si="0"/>
        <v>0</v>
      </c>
      <c s="30">
        <f t="shared" si="1"/>
        <v>0</v>
      </c>
      <c s="12">
        <v>678553.13</v>
      </c>
      <c s="17"/>
      <c s="17"/>
      <c s="30">
        <f t="shared" si="2"/>
        <v>0</v>
      </c>
      <c s="12">
        <f t="shared" si="3"/>
        <v>127084.13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30" s="60" t="s">
        <v>9</v>
      </c>
      <c s="39" t="s">
        <v>65</v>
      </c>
      <c s="12">
        <v>-77310</v>
      </c>
      <c s="17">
        <f t="shared" si="0"/>
        <v>0</v>
      </c>
      <c s="17">
        <f t="shared" si="0"/>
        <v>0</v>
      </c>
      <c s="30">
        <f t="shared" si="1"/>
        <v>0</v>
      </c>
      <c s="12">
        <v>123248.74000000001</v>
      </c>
      <c s="17"/>
      <c s="17"/>
      <c s="30">
        <f t="shared" si="2"/>
        <v>0</v>
      </c>
      <c s="12">
        <f t="shared" si="3"/>
        <v>45938.740000000005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31" s="60" t="s">
        <v>91</v>
      </c>
      <c s="39" t="s">
        <v>75</v>
      </c>
      <c s="12"/>
      <c s="17">
        <f t="shared" si="0"/>
        <v>0</v>
      </c>
      <c s="17">
        <f t="shared" si="0"/>
        <v>0</v>
      </c>
      <c s="30">
        <f t="shared" si="1"/>
        <v>0</v>
      </c>
      <c s="12">
        <v>6597.5</v>
      </c>
      <c s="17"/>
      <c s="17"/>
      <c s="30">
        <f t="shared" si="2"/>
        <v>0</v>
      </c>
      <c s="12">
        <f t="shared" si="3"/>
        <v>6597.5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32" s="60" t="s">
        <v>66</v>
      </c>
      <c s="39" t="s">
        <v>72</v>
      </c>
      <c s="12"/>
      <c s="17">
        <f t="shared" si="0"/>
        <v>0</v>
      </c>
      <c s="17">
        <f t="shared" si="0"/>
        <v>0</v>
      </c>
      <c s="30">
        <f t="shared" si="1"/>
        <v>0</v>
      </c>
      <c s="12">
        <v>50787.480000000003</v>
      </c>
      <c s="17"/>
      <c s="17"/>
      <c s="30">
        <f t="shared" si="2"/>
        <v>0</v>
      </c>
      <c s="12">
        <f t="shared" si="3"/>
        <v>50787.480000000003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 customFormat="1">
      <c r="B33" s="60" t="s">
        <v>101</v>
      </c>
      <c s="39" t="s">
        <v>14</v>
      </c>
      <c s="12"/>
      <c s="17">
        <f t="shared" si="0"/>
        <v>0</v>
      </c>
      <c s="17">
        <f t="shared" si="0"/>
        <v>0</v>
      </c>
      <c s="30">
        <f t="shared" si="1"/>
        <v>0</v>
      </c>
      <c s="12">
        <v>2872.1500000000001</v>
      </c>
      <c s="17"/>
      <c s="17"/>
      <c s="30">
        <f t="shared" si="2"/>
        <v>0</v>
      </c>
      <c s="12">
        <f t="shared" si="3"/>
        <v>2872.1500000000001</v>
      </c>
      <c s="12">
        <f t="shared" si="3"/>
        <v>0</v>
      </c>
      <c s="12">
        <f t="shared" si="3"/>
        <v>0</v>
      </c>
      <c s="30">
        <f t="shared" si="3"/>
        <v>0</v>
      </c>
      <c s="61"/>
    </row>
    <row>
      <c s="44"/>
      <c s="39"/>
      <c s="39"/>
      <c s="26"/>
      <c s="8"/>
      <c s="8"/>
      <c s="13"/>
      <c s="26"/>
      <c s="8"/>
      <c s="8"/>
      <c s="13"/>
      <c s="26"/>
      <c s="8"/>
      <c s="8"/>
      <c s="13"/>
      <c s="13"/>
    </row>
    <row>
      <c s="44"/>
      <c s="40"/>
      <c s="40"/>
      <c s="25"/>
      <c s="9"/>
      <c s="9"/>
      <c s="14"/>
      <c s="25"/>
      <c s="9"/>
      <c s="9"/>
      <c s="14"/>
      <c s="25"/>
      <c s="9"/>
      <c s="9"/>
      <c s="14"/>
      <c s="14"/>
    </row>
    <row ht="15.75" thickBot="1">
      <c s="54"/>
      <c s="33"/>
      <c s="33" t="s">
        <v>10</v>
      </c>
      <c s="42">
        <f t="shared" si="4" ref="D36:K36">SUM(D17:D33)</f>
        <v>-1786758.8700000001</v>
      </c>
      <c s="16">
        <f t="shared" si="4"/>
        <v>0</v>
      </c>
      <c s="16">
        <f t="shared" si="4"/>
        <v>0</v>
      </c>
      <c s="16">
        <f t="shared" si="4"/>
        <v>0</v>
      </c>
      <c s="42">
        <f t="shared" si="4"/>
        <v>1631284.5899999999</v>
      </c>
      <c s="16">
        <f t="shared" si="4"/>
        <v>0</v>
      </c>
      <c s="43">
        <f t="shared" si="4"/>
        <v>0</v>
      </c>
      <c s="41">
        <f t="shared" si="4"/>
        <v>0</v>
      </c>
      <c s="29">
        <f t="shared" si="5" ref="L36:O36">D36+H36</f>
        <v>-155474.28000000026</v>
      </c>
      <c s="29">
        <f t="shared" si="5"/>
        <v>0</v>
      </c>
      <c s="29">
        <f t="shared" si="5"/>
        <v>0</v>
      </c>
      <c s="41">
        <f t="shared" si="5"/>
        <v>0</v>
      </c>
      <c s="58"/>
    </row>
    <row ht="15.75" thickTop="1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12.xml><?xml version="1.0" encoding="utf-8"?>
<worksheet xmlns:r="http://schemas.openxmlformats.org/officeDocument/2006/relationships" xmlns="http://schemas.openxmlformats.org/spreadsheetml/2006/main">
  <dimension ref="A1:P20"/>
  <sheetViews>
    <sheetView workbookViewId="0"/>
  </sheetViews>
  <sheetFormatPr defaultColWidth="9.140625" defaultRowHeight="1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ht="1.5" customHeight="1">
      <c r="B1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2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3" s="1"/>
      <c s="45"/>
      <c s="1"/>
      <c s="1"/>
      <c s="1"/>
      <c s="1"/>
      <c s="1"/>
      <c s="1"/>
      <c s="1"/>
      <c s="1"/>
      <c s="1"/>
      <c s="1"/>
      <c s="1"/>
      <c s="1"/>
    </row>
    <row>
      <c r="B4" s="1"/>
      <c s="45"/>
      <c s="1"/>
      <c s="1"/>
      <c s="1"/>
      <c s="1"/>
      <c s="1"/>
      <c s="1"/>
      <c s="1"/>
      <c s="1"/>
      <c s="1"/>
      <c s="1"/>
      <c s="1"/>
      <c s="1"/>
    </row>
    <row>
      <c r="B5" s="1"/>
      <c s="45"/>
      <c s="1"/>
      <c s="1"/>
      <c s="1"/>
      <c s="1"/>
      <c s="1"/>
      <c s="1"/>
      <c s="1"/>
      <c s="1"/>
      <c s="1"/>
      <c s="1"/>
      <c s="1"/>
      <c s="1"/>
    </row>
    <row ht="20.25">
      <c r="B6" s="1"/>
      <c s="45"/>
      <c s="50" t="s">
        <v>24</v>
      </c>
      <c s="53">
        <v>2020</v>
      </c>
      <c s="6" t="s">
        <v>59</v>
      </c>
      <c r="H6" s="6"/>
      <c s="6"/>
      <c s="6"/>
      <c s="6"/>
      <c s="6"/>
      <c s="1"/>
      <c s="1"/>
      <c s="1"/>
    </row>
    <row ht="20.25">
      <c r="B7" s="1"/>
      <c s="48"/>
      <c s="50" t="s">
        <v>51</v>
      </c>
      <c s="53" t="str">
        <f>RIGHT("202012",2)</f>
        <v>12</v>
      </c>
      <c s="1"/>
      <c s="11"/>
      <c s="11"/>
      <c s="1"/>
      <c s="1"/>
      <c s="1"/>
      <c s="1"/>
      <c s="1"/>
      <c s="1"/>
      <c s="1"/>
    </row>
    <row ht="23.25">
      <c r="B8" s="1"/>
      <c s="1"/>
      <c s="4"/>
      <c s="1"/>
      <c s="31"/>
      <c s="35">
        <v>71</v>
      </c>
      <c s="35" t="s">
        <v>98</v>
      </c>
      <c s="4"/>
      <c s="4"/>
      <c s="4"/>
      <c s="4"/>
      <c s="4"/>
      <c s="4"/>
      <c s="1"/>
    </row>
    <row ht="15.75">
      <c r="B9" s="1"/>
      <c s="1"/>
      <c s="4"/>
      <c s="11"/>
      <c s="31"/>
      <c s="31"/>
      <c s="11"/>
      <c s="4"/>
      <c s="4"/>
      <c s="4"/>
      <c s="4"/>
      <c s="4"/>
      <c s="4"/>
      <c s="1"/>
    </row>
    <row ht="15" customHeight="1">
      <c r="B10" s="1"/>
      <c s="22"/>
      <c s="22"/>
      <c s="22"/>
      <c s="1"/>
      <c r="I10" s="4"/>
      <c s="4"/>
      <c s="4"/>
      <c s="4"/>
      <c s="4"/>
      <c s="4"/>
      <c s="1"/>
    </row>
    <row ht="23.25">
      <c r="B11" s="1"/>
      <c s="22"/>
      <c s="34"/>
      <c s="34"/>
      <c s="3"/>
      <c s="3"/>
      <c s="3"/>
      <c s="3"/>
      <c s="3"/>
      <c s="3"/>
      <c s="3"/>
      <c s="3"/>
      <c s="3"/>
      <c s="49"/>
    </row>
    <row ht="18">
      <c r="B12" s="46"/>
      <c s="51"/>
      <c s="19" t="s">
        <v>0</v>
      </c>
      <c s="7"/>
      <c s="7"/>
      <c s="20"/>
      <c s="19" t="s">
        <v>97</v>
      </c>
      <c s="7"/>
      <c s="7"/>
      <c s="20"/>
      <c s="19" t="s">
        <v>1</v>
      </c>
      <c s="7"/>
      <c s="7"/>
      <c s="20"/>
      <c s="59"/>
    </row>
    <row>
      <c r="B13" s="55"/>
      <c s="47"/>
      <c s="21" t="s">
        <v>99</v>
      </c>
      <c s="23"/>
      <c s="32" t="s">
        <v>19</v>
      </c>
      <c s="10"/>
      <c s="21" t="s">
        <v>99</v>
      </c>
      <c s="23"/>
      <c s="32" t="s">
        <v>19</v>
      </c>
      <c s="10"/>
      <c s="21" t="s">
        <v>99</v>
      </c>
      <c s="23"/>
      <c s="56"/>
      <c s="10"/>
      <c s="10"/>
    </row>
    <row>
      <c r="B14" s="55"/>
      <c s="10"/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47</v>
      </c>
    </row>
    <row>
      <c s="1"/>
      <c s="38"/>
      <c s="38"/>
      <c s="27"/>
      <c s="5"/>
      <c s="5"/>
      <c s="15"/>
      <c s="27"/>
      <c s="5"/>
      <c s="5"/>
      <c s="15"/>
      <c s="27"/>
      <c s="5"/>
      <c s="5"/>
      <c s="15"/>
      <c s="15"/>
    </row>
    <row>
      <c s="1"/>
      <c s="37" t="s">
        <v>3</v>
      </c>
      <c s="37" t="s">
        <v>46</v>
      </c>
      <c s="36"/>
      <c s="24"/>
      <c s="24"/>
      <c s="57"/>
      <c s="36"/>
      <c s="24"/>
      <c s="18"/>
      <c s="28"/>
      <c s="52"/>
      <c s="18"/>
      <c s="18"/>
      <c s="28"/>
      <c s="28"/>
    </row>
    <row>
      <c r="B17" s="60" t="s">
        <v>101</v>
      </c>
      <c s="39" t="s">
        <v>14</v>
      </c>
      <c s="12">
        <v>-533148</v>
      </c>
      <c s="17">
        <f t="shared" si="0" ref="E17:F17">0*(-1)</f>
        <v>0</v>
      </c>
      <c s="17">
        <f t="shared" si="0"/>
        <v>0</v>
      </c>
      <c s="30">
        <f>IF(0=0,F17,0)</f>
        <v>0</v>
      </c>
      <c s="12">
        <v>537088.68999999994</v>
      </c>
      <c s="17"/>
      <c s="17"/>
      <c s="30">
        <f>IF(0=0,J17,0)</f>
        <v>0</v>
      </c>
      <c s="12">
        <f t="shared" si="1" ref="L17:O17">D17+H17</f>
        <v>3940.6899999999441</v>
      </c>
      <c s="12">
        <f t="shared" si="1"/>
        <v>0</v>
      </c>
      <c s="12">
        <f t="shared" si="1"/>
        <v>0</v>
      </c>
      <c s="30">
        <f t="shared" si="1"/>
        <v>0</v>
      </c>
      <c s="61"/>
    </row>
    <row>
      <c s="44"/>
      <c s="39"/>
      <c s="39"/>
      <c s="26"/>
      <c s="8"/>
      <c s="8"/>
      <c s="13"/>
      <c s="26"/>
      <c s="8"/>
      <c s="8"/>
      <c s="13"/>
      <c s="26"/>
      <c s="8"/>
      <c s="8"/>
      <c s="13"/>
      <c s="13"/>
    </row>
    <row>
      <c s="44"/>
      <c s="40"/>
      <c s="40"/>
      <c s="25"/>
      <c s="9"/>
      <c s="9"/>
      <c s="14"/>
      <c s="25"/>
      <c s="9"/>
      <c s="9"/>
      <c s="14"/>
      <c s="25"/>
      <c s="9"/>
      <c s="9"/>
      <c s="14"/>
      <c s="14"/>
    </row>
    <row ht="15.75" thickBot="1">
      <c s="54"/>
      <c s="33"/>
      <c s="33" t="s">
        <v>10</v>
      </c>
      <c s="42">
        <f t="shared" si="2" ref="D20:K20">SUM(D17)</f>
        <v>-533148</v>
      </c>
      <c s="16">
        <f t="shared" si="2"/>
        <v>0</v>
      </c>
      <c s="16">
        <f t="shared" si="2"/>
        <v>0</v>
      </c>
      <c s="16">
        <f t="shared" si="2"/>
        <v>0</v>
      </c>
      <c s="42">
        <f t="shared" si="2"/>
        <v>537088.68999999994</v>
      </c>
      <c s="16">
        <f t="shared" si="2"/>
        <v>0</v>
      </c>
      <c s="43">
        <f t="shared" si="2"/>
        <v>0</v>
      </c>
      <c s="41">
        <f t="shared" si="2"/>
        <v>0</v>
      </c>
      <c s="29">
        <f t="shared" si="3" ref="L20:O20">D20+H20</f>
        <v>3940.6899999999441</v>
      </c>
      <c s="29">
        <f t="shared" si="3"/>
        <v>0</v>
      </c>
      <c s="29">
        <f t="shared" si="3"/>
        <v>0</v>
      </c>
      <c s="41">
        <f t="shared" si="3"/>
        <v>0</v>
      </c>
      <c s="58"/>
    </row>
    <row ht="15.75" thickTop="1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13.xml><?xml version="1.0" encoding="utf-8"?>
<worksheet xmlns:r="http://schemas.openxmlformats.org/officeDocument/2006/relationships" xmlns="http://schemas.openxmlformats.org/spreadsheetml/2006/main">
  <dimension ref="A1:P19"/>
  <sheetViews>
    <sheetView workbookViewId="0"/>
  </sheetViews>
  <sheetFormatPr defaultColWidth="9.140625" defaultRowHeight="1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ht="1.5" customHeight="1">
      <c r="B1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2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3" s="1"/>
      <c s="45"/>
      <c s="1"/>
      <c s="1"/>
      <c s="1"/>
      <c s="1"/>
      <c s="1"/>
      <c s="1"/>
      <c s="1"/>
      <c s="1"/>
      <c s="1"/>
      <c s="1"/>
      <c s="1"/>
      <c s="1"/>
    </row>
    <row>
      <c r="B4" s="1"/>
      <c s="45"/>
      <c s="1"/>
      <c s="1"/>
      <c s="1"/>
      <c s="1"/>
      <c s="1"/>
      <c s="1"/>
      <c s="1"/>
      <c s="1"/>
      <c s="1"/>
      <c s="1"/>
      <c s="1"/>
      <c s="1"/>
    </row>
    <row>
      <c r="B5" s="1"/>
      <c s="45"/>
      <c s="1"/>
      <c s="1"/>
      <c s="1"/>
      <c s="1"/>
      <c s="1"/>
      <c s="1"/>
      <c s="1"/>
      <c s="1"/>
      <c s="1"/>
      <c s="1"/>
      <c s="1"/>
      <c s="1"/>
    </row>
    <row ht="20.25">
      <c r="B6" s="1"/>
      <c s="45"/>
      <c s="50" t="s">
        <v>24</v>
      </c>
      <c s="53">
        <v>2020</v>
      </c>
      <c s="6" t="s">
        <v>59</v>
      </c>
      <c r="H6" s="6"/>
      <c s="6"/>
      <c s="6"/>
      <c s="6"/>
      <c s="6"/>
      <c s="1"/>
      <c s="1"/>
      <c s="1"/>
    </row>
    <row ht="20.25">
      <c r="B7" s="1"/>
      <c s="48"/>
      <c s="50" t="s">
        <v>51</v>
      </c>
      <c s="53" t="str">
        <f>RIGHT("202012",2)</f>
        <v>12</v>
      </c>
      <c s="1"/>
      <c s="11"/>
      <c s="11"/>
      <c s="1"/>
      <c s="1"/>
      <c s="1"/>
      <c s="1"/>
      <c s="1"/>
      <c s="1"/>
      <c s="1"/>
    </row>
    <row ht="23.25">
      <c r="B8" s="1"/>
      <c s="1"/>
      <c s="4"/>
      <c s="1"/>
      <c s="31"/>
      <c s="35">
        <v>72</v>
      </c>
      <c s="35" t="s">
        <v>67</v>
      </c>
      <c s="4"/>
      <c s="4"/>
      <c s="4"/>
      <c s="4"/>
      <c s="4"/>
      <c s="4"/>
      <c s="1"/>
    </row>
    <row ht="15.75">
      <c r="B9" s="1"/>
      <c s="1"/>
      <c s="4"/>
      <c s="11"/>
      <c s="31"/>
      <c s="31"/>
      <c s="11"/>
      <c s="4"/>
      <c s="4"/>
      <c s="4"/>
      <c s="4"/>
      <c s="4"/>
      <c s="4"/>
      <c s="1"/>
    </row>
    <row ht="15" customHeight="1">
      <c r="B10" s="1"/>
      <c s="22"/>
      <c s="22"/>
      <c s="22"/>
      <c s="1"/>
      <c r="I10" s="4"/>
      <c s="4"/>
      <c s="4"/>
      <c s="4"/>
      <c s="4"/>
      <c s="4"/>
      <c s="1"/>
    </row>
    <row ht="23.25">
      <c r="B11" s="1"/>
      <c s="22"/>
      <c s="34"/>
      <c s="34"/>
      <c s="3"/>
      <c s="3"/>
      <c s="3"/>
      <c s="3"/>
      <c s="3"/>
      <c s="3"/>
      <c s="3"/>
      <c s="3"/>
      <c s="3"/>
      <c s="49"/>
    </row>
    <row ht="18">
      <c r="B12" s="46"/>
      <c s="51"/>
      <c s="19" t="s">
        <v>0</v>
      </c>
      <c s="7"/>
      <c s="7"/>
      <c s="20"/>
      <c s="19" t="s">
        <v>97</v>
      </c>
      <c s="7"/>
      <c s="7"/>
      <c s="20"/>
      <c s="19" t="s">
        <v>1</v>
      </c>
      <c s="7"/>
      <c s="7"/>
      <c s="20"/>
      <c s="59"/>
    </row>
    <row>
      <c r="B13" s="55"/>
      <c s="47"/>
      <c s="21" t="s">
        <v>99</v>
      </c>
      <c s="23"/>
      <c s="32" t="s">
        <v>19</v>
      </c>
      <c s="10"/>
      <c s="21" t="s">
        <v>99</v>
      </c>
      <c s="23"/>
      <c s="32" t="s">
        <v>19</v>
      </c>
      <c s="10"/>
      <c s="21" t="s">
        <v>99</v>
      </c>
      <c s="23"/>
      <c s="56"/>
      <c s="10"/>
      <c s="10"/>
    </row>
    <row>
      <c r="B14" s="55"/>
      <c s="10"/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47</v>
      </c>
    </row>
    <row>
      <c s="1"/>
      <c s="38"/>
      <c s="38"/>
      <c s="27"/>
      <c s="5"/>
      <c s="5"/>
      <c s="15"/>
      <c s="27"/>
      <c s="5"/>
      <c s="5"/>
      <c s="15"/>
      <c s="27"/>
      <c s="5"/>
      <c s="5"/>
      <c s="15"/>
      <c s="15"/>
    </row>
    <row>
      <c s="1"/>
      <c s="37" t="s">
        <v>3</v>
      </c>
      <c s="37" t="s">
        <v>46</v>
      </c>
      <c s="36"/>
      <c s="24"/>
      <c s="24"/>
      <c s="57"/>
      <c s="36"/>
      <c s="24"/>
      <c s="18"/>
      <c s="28"/>
      <c s="52"/>
      <c s="18"/>
      <c s="18"/>
      <c s="28"/>
      <c s="28"/>
    </row>
    <row>
      <c s="44"/>
      <c s="39"/>
      <c s="39"/>
      <c s="26"/>
      <c s="8"/>
      <c s="8"/>
      <c s="13"/>
      <c s="26"/>
      <c s="8"/>
      <c s="8"/>
      <c s="13"/>
      <c s="26"/>
      <c s="8"/>
      <c s="8"/>
      <c s="13"/>
      <c s="13"/>
    </row>
    <row>
      <c s="44"/>
      <c s="40"/>
      <c s="40"/>
      <c s="25"/>
      <c s="9"/>
      <c s="9"/>
      <c s="14"/>
      <c s="25"/>
      <c s="9"/>
      <c s="9"/>
      <c s="14"/>
      <c s="25"/>
      <c s="9"/>
      <c s="9"/>
      <c s="14"/>
      <c s="14"/>
    </row>
    <row ht="15.75" thickBot="1">
      <c s="54"/>
      <c s="33"/>
      <c s="33" t="s">
        <v>10</v>
      </c>
      <c s="42">
        <f t="shared" si="0" ref="D19:K19">SUM(0)</f>
        <v>0</v>
      </c>
      <c s="16">
        <f t="shared" si="0"/>
        <v>0</v>
      </c>
      <c s="16">
        <f t="shared" si="0"/>
        <v>0</v>
      </c>
      <c s="16">
        <f t="shared" si="0"/>
        <v>0</v>
      </c>
      <c s="42">
        <f t="shared" si="0"/>
        <v>0</v>
      </c>
      <c s="16">
        <f t="shared" si="0"/>
        <v>0</v>
      </c>
      <c s="43">
        <f t="shared" si="0"/>
        <v>0</v>
      </c>
      <c s="41">
        <f t="shared" si="0"/>
        <v>0</v>
      </c>
      <c s="29">
        <f t="shared" si="1" ref="L19:O19">D19+H19</f>
        <v>0</v>
      </c>
      <c s="29">
        <f t="shared" si="1"/>
        <v>0</v>
      </c>
      <c s="29">
        <f t="shared" si="1"/>
        <v>0</v>
      </c>
      <c s="41">
        <f t="shared" si="1"/>
        <v>0</v>
      </c>
      <c s="58"/>
    </row>
    <row ht="15.75" thickTop="1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14.xml><?xml version="1.0" encoding="utf-8"?>
<worksheet xmlns:r="http://schemas.openxmlformats.org/officeDocument/2006/relationships" xmlns="http://schemas.openxmlformats.org/spreadsheetml/2006/main">
  <dimension ref="A1:P19"/>
  <sheetViews>
    <sheetView workbookViewId="0"/>
  </sheetViews>
  <sheetFormatPr defaultColWidth="9.140625" defaultRowHeight="1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ht="1.5" customHeight="1">
      <c r="B1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2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3" s="1"/>
      <c s="45"/>
      <c s="1"/>
      <c s="1"/>
      <c s="1"/>
      <c s="1"/>
      <c s="1"/>
      <c s="1"/>
      <c s="1"/>
      <c s="1"/>
      <c s="1"/>
      <c s="1"/>
      <c s="1"/>
      <c s="1"/>
    </row>
    <row>
      <c r="B4" s="1"/>
      <c s="45"/>
      <c s="1"/>
      <c s="1"/>
      <c s="1"/>
      <c s="1"/>
      <c s="1"/>
      <c s="1"/>
      <c s="1"/>
      <c s="1"/>
      <c s="1"/>
      <c s="1"/>
      <c s="1"/>
      <c s="1"/>
    </row>
    <row>
      <c r="B5" s="1"/>
      <c s="45"/>
      <c s="1"/>
      <c s="1"/>
      <c s="1"/>
      <c s="1"/>
      <c s="1"/>
      <c s="1"/>
      <c s="1"/>
      <c s="1"/>
      <c s="1"/>
      <c s="1"/>
      <c s="1"/>
      <c s="1"/>
    </row>
    <row ht="20.25">
      <c r="B6" s="1"/>
      <c s="45"/>
      <c s="50" t="s">
        <v>24</v>
      </c>
      <c s="53">
        <v>2020</v>
      </c>
      <c s="6" t="s">
        <v>59</v>
      </c>
      <c r="H6" s="6"/>
      <c s="6"/>
      <c s="6"/>
      <c s="6"/>
      <c s="6"/>
      <c s="1"/>
      <c s="1"/>
      <c s="1"/>
    </row>
    <row ht="20.25">
      <c r="B7" s="1"/>
      <c s="48"/>
      <c s="50" t="s">
        <v>51</v>
      </c>
      <c s="53" t="str">
        <f>RIGHT("202012",2)</f>
        <v>12</v>
      </c>
      <c s="1"/>
      <c s="11"/>
      <c s="11"/>
      <c s="1"/>
      <c s="1"/>
      <c s="1"/>
      <c s="1"/>
      <c s="1"/>
      <c s="1"/>
      <c s="1"/>
    </row>
    <row ht="23.25">
      <c r="B8" s="1"/>
      <c s="1"/>
      <c s="4"/>
      <c s="1"/>
      <c s="31"/>
      <c s="35">
        <v>80</v>
      </c>
      <c s="35" t="s">
        <v>23</v>
      </c>
      <c s="4"/>
      <c s="4"/>
      <c s="4"/>
      <c s="4"/>
      <c s="4"/>
      <c s="4"/>
      <c s="1"/>
    </row>
    <row ht="15.75">
      <c r="B9" s="1"/>
      <c s="1"/>
      <c s="4"/>
      <c s="11"/>
      <c s="31"/>
      <c s="31"/>
      <c s="11"/>
      <c s="4"/>
      <c s="4"/>
      <c s="4"/>
      <c s="4"/>
      <c s="4"/>
      <c s="4"/>
      <c s="1"/>
    </row>
    <row ht="15" customHeight="1">
      <c r="B10" s="1"/>
      <c s="22"/>
      <c s="22"/>
      <c s="22"/>
      <c s="1"/>
      <c r="I10" s="4"/>
      <c s="4"/>
      <c s="4"/>
      <c s="4"/>
      <c s="4"/>
      <c s="4"/>
      <c s="1"/>
    </row>
    <row ht="23.25">
      <c r="B11" s="1"/>
      <c s="22"/>
      <c s="34"/>
      <c s="34"/>
      <c s="3"/>
      <c s="3"/>
      <c s="3"/>
      <c s="3"/>
      <c s="3"/>
      <c s="3"/>
      <c s="3"/>
      <c s="3"/>
      <c s="3"/>
      <c s="49"/>
    </row>
    <row ht="18">
      <c r="B12" s="46"/>
      <c s="51"/>
      <c s="19" t="s">
        <v>0</v>
      </c>
      <c s="7"/>
      <c s="7"/>
      <c s="20"/>
      <c s="19" t="s">
        <v>97</v>
      </c>
      <c s="7"/>
      <c s="7"/>
      <c s="20"/>
      <c s="19" t="s">
        <v>1</v>
      </c>
      <c s="7"/>
      <c s="7"/>
      <c s="20"/>
      <c s="59"/>
    </row>
    <row>
      <c r="B13" s="55"/>
      <c s="47"/>
      <c s="21" t="s">
        <v>99</v>
      </c>
      <c s="23"/>
      <c s="32" t="s">
        <v>19</v>
      </c>
      <c s="10"/>
      <c s="21" t="s">
        <v>99</v>
      </c>
      <c s="23"/>
      <c s="32" t="s">
        <v>19</v>
      </c>
      <c s="10"/>
      <c s="21" t="s">
        <v>99</v>
      </c>
      <c s="23"/>
      <c s="56"/>
      <c s="10"/>
      <c s="10"/>
    </row>
    <row>
      <c r="B14" s="55"/>
      <c s="10"/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47</v>
      </c>
    </row>
    <row>
      <c s="1"/>
      <c s="38"/>
      <c s="38"/>
      <c s="27"/>
      <c s="5"/>
      <c s="5"/>
      <c s="15"/>
      <c s="27"/>
      <c s="5"/>
      <c s="5"/>
      <c s="15"/>
      <c s="27"/>
      <c s="5"/>
      <c s="5"/>
      <c s="15"/>
      <c s="15"/>
    </row>
    <row>
      <c s="1"/>
      <c s="37" t="s">
        <v>3</v>
      </c>
      <c s="37" t="s">
        <v>46</v>
      </c>
      <c s="36"/>
      <c s="24"/>
      <c s="24"/>
      <c s="57"/>
      <c s="36"/>
      <c s="24"/>
      <c s="18"/>
      <c s="28"/>
      <c s="52"/>
      <c s="18"/>
      <c s="18"/>
      <c s="28"/>
      <c s="28"/>
    </row>
    <row>
      <c s="44"/>
      <c s="39"/>
      <c s="39"/>
      <c s="26"/>
      <c s="8"/>
      <c s="8"/>
      <c s="13"/>
      <c s="26"/>
      <c s="8"/>
      <c s="8"/>
      <c s="13"/>
      <c s="26"/>
      <c s="8"/>
      <c s="8"/>
      <c s="13"/>
      <c s="13"/>
    </row>
    <row>
      <c s="44"/>
      <c s="40"/>
      <c s="40"/>
      <c s="25"/>
      <c s="9"/>
      <c s="9"/>
      <c s="14"/>
      <c s="25"/>
      <c s="9"/>
      <c s="9"/>
      <c s="14"/>
      <c s="25"/>
      <c s="9"/>
      <c s="9"/>
      <c s="14"/>
      <c s="14"/>
    </row>
    <row ht="15.75" thickBot="1">
      <c s="54"/>
      <c s="33"/>
      <c s="33" t="s">
        <v>10</v>
      </c>
      <c s="42">
        <f t="shared" si="0" ref="D19:K19">SUM(0)</f>
        <v>0</v>
      </c>
      <c s="16">
        <f t="shared" si="0"/>
        <v>0</v>
      </c>
      <c s="16">
        <f t="shared" si="0"/>
        <v>0</v>
      </c>
      <c s="16">
        <f t="shared" si="0"/>
        <v>0</v>
      </c>
      <c s="42">
        <f t="shared" si="0"/>
        <v>0</v>
      </c>
      <c s="16">
        <f t="shared" si="0"/>
        <v>0</v>
      </c>
      <c s="43">
        <f t="shared" si="0"/>
        <v>0</v>
      </c>
      <c s="41">
        <f t="shared" si="0"/>
        <v>0</v>
      </c>
      <c s="29">
        <f t="shared" si="1" ref="L19:O19">D19+H19</f>
        <v>0</v>
      </c>
      <c s="29">
        <f t="shared" si="1"/>
        <v>0</v>
      </c>
      <c s="29">
        <f t="shared" si="1"/>
        <v>0</v>
      </c>
      <c s="41">
        <f t="shared" si="1"/>
        <v>0</v>
      </c>
      <c s="58"/>
    </row>
    <row ht="15.75" thickTop="1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15.xml><?xml version="1.0" encoding="utf-8"?>
<worksheet xmlns:r="http://schemas.openxmlformats.org/officeDocument/2006/relationships" xmlns="http://schemas.openxmlformats.org/spreadsheetml/2006/main">
  <dimension ref="A1:P20"/>
  <sheetViews>
    <sheetView workbookViewId="0"/>
  </sheetViews>
  <sheetFormatPr defaultColWidth="9.140625" defaultRowHeight="1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ht="1.5" customHeight="1">
      <c r="B1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2" s="1"/>
      <c s="1"/>
      <c s="1"/>
      <c s="1"/>
      <c s="1"/>
      <c s="1"/>
      <c s="1"/>
      <c s="1"/>
      <c s="1"/>
      <c s="1"/>
      <c s="1"/>
      <c s="1"/>
      <c s="1"/>
      <c s="1"/>
    </row>
    <row ht="1.5" customHeight="1">
      <c r="B3" s="1"/>
      <c s="45"/>
      <c s="1"/>
      <c s="1"/>
      <c s="1"/>
      <c s="1"/>
      <c s="1"/>
      <c s="1"/>
      <c s="1"/>
      <c s="1"/>
      <c s="1"/>
      <c s="1"/>
      <c s="1"/>
      <c s="1"/>
    </row>
    <row>
      <c r="B4" s="1"/>
      <c s="45"/>
      <c s="1"/>
      <c s="1"/>
      <c s="1"/>
      <c s="1"/>
      <c s="1"/>
      <c s="1"/>
      <c s="1"/>
      <c s="1"/>
      <c s="1"/>
      <c s="1"/>
      <c s="1"/>
      <c s="1"/>
    </row>
    <row>
      <c r="B5" s="1"/>
      <c s="45"/>
      <c s="1"/>
      <c s="1"/>
      <c s="1"/>
      <c s="1"/>
      <c s="1"/>
      <c s="1"/>
      <c s="1"/>
      <c s="1"/>
      <c s="1"/>
      <c s="1"/>
      <c s="1"/>
      <c s="1"/>
    </row>
    <row ht="20.25">
      <c r="B6" s="1"/>
      <c s="45"/>
      <c s="50" t="s">
        <v>24</v>
      </c>
      <c s="53" t="e">
        <f>_xll.OneStop.ReportPlayer.OSRFunctions.OSRGet("DimPeriod","Year")</f>
        <v>#NAME?</v>
      </c>
      <c s="6" t="e">
        <f>_xll.OneStop.ReportPlayer.OSRFunctions.OSRGet("DimEntity","EntityName")</f>
        <v>#NAME?</v>
      </c>
      <c r="H6" s="6"/>
      <c s="6"/>
      <c s="6"/>
      <c s="6"/>
      <c s="6"/>
      <c s="1"/>
      <c s="1"/>
      <c s="1"/>
    </row>
    <row ht="20.25">
      <c r="B7" s="1"/>
      <c s="48"/>
      <c s="50" t="s">
        <v>51</v>
      </c>
      <c s="53" t="e">
        <f>RIGHT(_xll.OneStop.ReportPlayer.OSRFunctions.OSRPar("Period"),2)</f>
        <v>#NAME?</v>
      </c>
      <c s="1"/>
      <c s="11"/>
      <c s="11"/>
      <c s="1"/>
      <c s="1"/>
      <c s="1"/>
      <c s="1"/>
      <c s="1"/>
      <c s="1"/>
      <c s="1"/>
    </row>
    <row ht="23.25">
      <c r="B8" s="1"/>
      <c s="1"/>
      <c s="4"/>
      <c s="1"/>
      <c s="31"/>
      <c s="35" t="e">
        <f>_xll.OneStop.ReportPlayer.OSRFunctions.OSRGet("Seg1","SegValue")</f>
        <v>#NAME?</v>
      </c>
      <c s="35" t="e">
        <f>_xll.OneStop.ReportPlayer.OSRFunctions.OSRGet("Seg1","SegValue Description")</f>
        <v>#NAME?</v>
      </c>
      <c s="4"/>
      <c s="4"/>
      <c s="4"/>
      <c s="4"/>
      <c s="4"/>
      <c s="4"/>
      <c s="1"/>
    </row>
    <row ht="15.75">
      <c r="B9" s="1"/>
      <c s="1"/>
      <c s="4"/>
      <c s="11"/>
      <c s="31"/>
      <c s="31"/>
      <c s="11"/>
      <c s="4"/>
      <c s="4"/>
      <c s="4"/>
      <c s="4"/>
      <c s="4"/>
      <c s="4"/>
      <c s="1"/>
    </row>
    <row ht="15" customHeight="1">
      <c r="B10" s="1"/>
      <c s="22"/>
      <c s="22"/>
      <c s="22"/>
      <c s="1"/>
      <c r="I10" s="4"/>
      <c s="4"/>
      <c s="4"/>
      <c s="4"/>
      <c s="4"/>
      <c s="4"/>
      <c s="1"/>
    </row>
    <row ht="23.25">
      <c r="B11" s="1"/>
      <c s="22"/>
      <c s="34"/>
      <c s="34"/>
      <c s="3"/>
      <c s="3"/>
      <c s="3"/>
      <c s="3"/>
      <c s="3"/>
      <c s="3"/>
      <c s="3"/>
      <c s="3"/>
      <c s="3"/>
      <c s="49"/>
    </row>
    <row ht="18">
      <c r="B12" s="46"/>
      <c s="51"/>
      <c s="19" t="s">
        <v>0</v>
      </c>
      <c s="7"/>
      <c s="7"/>
      <c s="20"/>
      <c s="19" t="s">
        <v>97</v>
      </c>
      <c s="7"/>
      <c s="7"/>
      <c s="20"/>
      <c s="19" t="s">
        <v>1</v>
      </c>
      <c s="7"/>
      <c s="7"/>
      <c s="20"/>
      <c s="59"/>
    </row>
    <row>
      <c r="B13" s="55"/>
      <c s="47"/>
      <c s="21" t="s">
        <v>99</v>
      </c>
      <c s="23"/>
      <c s="32" t="s">
        <v>19</v>
      </c>
      <c s="10"/>
      <c s="21" t="s">
        <v>99</v>
      </c>
      <c s="23"/>
      <c s="32" t="s">
        <v>19</v>
      </c>
      <c s="10"/>
      <c s="21" t="s">
        <v>99</v>
      </c>
      <c s="23"/>
      <c s="56"/>
      <c s="10"/>
      <c s="10"/>
    </row>
    <row>
      <c r="B14" s="55"/>
      <c s="10"/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73</v>
      </c>
      <c s="2" t="s">
        <v>68</v>
      </c>
      <c s="2" t="s">
        <v>25</v>
      </c>
      <c s="2" t="s">
        <v>36</v>
      </c>
      <c s="2" t="s">
        <v>47</v>
      </c>
    </row>
    <row>
      <c s="1"/>
      <c s="38"/>
      <c s="38"/>
      <c s="27"/>
      <c s="5"/>
      <c s="5"/>
      <c s="15"/>
      <c s="27"/>
      <c s="5"/>
      <c s="5"/>
      <c s="15"/>
      <c s="27"/>
      <c s="5"/>
      <c s="5"/>
      <c s="15"/>
      <c s="15"/>
    </row>
    <row>
      <c s="1"/>
      <c s="37" t="s">
        <v>3</v>
      </c>
      <c s="37" t="s">
        <v>46</v>
      </c>
      <c s="36"/>
      <c s="24"/>
      <c s="24"/>
      <c s="57"/>
      <c s="36"/>
      <c s="24"/>
      <c s="18"/>
      <c s="28"/>
      <c s="52"/>
      <c s="18"/>
      <c s="18"/>
      <c s="28"/>
      <c s="28"/>
    </row>
    <row>
      <c r="B17" s="60" t="e">
        <f>_xll.OneStop.ReportPlayer.OSRFunctions.OSRGet("Seg2","SegValue")</f>
        <v>#NAME?</v>
      </c>
      <c s="39" t="e">
        <f>_xll.OneStop.ReportPlayer.OSRFunctions.OSRGet("Seg2","SegValue Description")</f>
        <v>#NAME?</v>
      </c>
      <c s="12" t="e">
        <f>_xll.OneStop.ReportPlayer.OSRFunctions.OSRGet("FactJournalTransactionLine","Amount")</f>
        <v>#NAME?</v>
      </c>
      <c s="17" t="e">
        <f>_xll.OneStop.ReportPlayer.OSRFunctions.OSRGet("FactGLBudget","BudgetAmount")*(-1)</f>
        <v>#NAME?</v>
      </c>
      <c s="17" t="e">
        <f>_xll.OneStop.ReportPlayer.OSRFunctions.OSRGet("FactGLBudget","BudgetAmount")*(-1)</f>
        <v>#NAME?</v>
      </c>
      <c s="30" t="e">
        <f>IF(_xll.OneStop.ReportPlayer.OSRFunctions.OSRGet("FactBudgetTrans","BudgetAmount")=0,_xll.OneStop.ReportPlayer.OSRFunctions.OSRRef(F17),_xll.OneStop.ReportPlayer.OSRFunctions.OSRGet("FactBudgetTrans","BudgetAmount"))</f>
        <v>#NAME?</v>
      </c>
      <c s="12" t="e">
        <f>_xll.OneStop.ReportPlayer.OSRFunctions.OSRGet("FactJournalTransactionLine","Amount")</f>
        <v>#NAME?</v>
      </c>
      <c s="17" t="e">
        <f>_xll.OneStop.ReportPlayer.OSRFunctions.OSRGet("FactGLBudget","BudgetAmount")</f>
        <v>#NAME?</v>
      </c>
      <c s="17" t="e">
        <f>_xll.OneStop.ReportPlayer.OSRFunctions.OSRGet("FactGLBudget","BudgetAmount")</f>
        <v>#NAME?</v>
      </c>
      <c s="30" t="e">
        <f>IF(_xll.OneStop.ReportPlayer.OSRFunctions.OSRGet("FactBudgetTrans","BudgetAmount")=0,_xll.OneStop.ReportPlayer.OSRFunctions.OSRRef(J17),_xll.OneStop.ReportPlayer.OSRFunctions.OSRGet("FactBudgetTrans","BudgetAmount"))</f>
        <v>#NAME?</v>
      </c>
      <c s="12" t="e">
        <f t="shared" si="0" ref="L17:O17">D17+H17</f>
        <v>#NAME?</v>
      </c>
      <c s="12" t="e">
        <f t="shared" si="0"/>
        <v>#NAME?</v>
      </c>
      <c s="12" t="e">
        <f t="shared" si="0"/>
        <v>#NAME?</v>
      </c>
      <c s="30" t="e">
        <f t="shared" si="0"/>
        <v>#NAME?</v>
      </c>
      <c s="61" t="e">
        <f>_xll.OneStop.ReportPlayer.OSRFunctions.OSRGet("FactBudgetTrans","text")</f>
        <v>#NAME?</v>
      </c>
    </row>
    <row>
      <c s="44"/>
      <c s="39"/>
      <c s="39"/>
      <c s="26"/>
      <c s="8"/>
      <c s="8"/>
      <c s="13"/>
      <c s="26"/>
      <c s="8"/>
      <c s="8"/>
      <c s="13"/>
      <c s="26"/>
      <c s="8"/>
      <c s="8"/>
      <c s="13"/>
      <c s="13"/>
    </row>
    <row>
      <c s="44"/>
      <c s="40"/>
      <c s="40"/>
      <c s="25"/>
      <c s="9"/>
      <c s="9"/>
      <c s="14"/>
      <c s="25"/>
      <c s="9"/>
      <c s="9"/>
      <c s="14"/>
      <c s="25"/>
      <c s="9"/>
      <c s="9"/>
      <c s="14"/>
      <c s="14"/>
    </row>
    <row ht="15.75" thickBot="1">
      <c s="54"/>
      <c s="33"/>
      <c s="33" t="s">
        <v>10</v>
      </c>
      <c s="42" t="e">
        <f>SUM(_xll.OneStop.ReportPlayer.OSRFunctions.OSRRef(D17))</f>
        <v>#NAME?</v>
      </c>
      <c s="16" t="e">
        <f>SUM(_xll.OneStop.ReportPlayer.OSRFunctions.OSRRef(E17))</f>
        <v>#NAME?</v>
      </c>
      <c s="16" t="e">
        <f>SUM(_xll.OneStop.ReportPlayer.OSRFunctions.OSRRef(F17))</f>
        <v>#NAME?</v>
      </c>
      <c s="16" t="e">
        <f>SUM(_xll.OneStop.ReportPlayer.OSRFunctions.OSRRef(G17))</f>
        <v>#NAME?</v>
      </c>
      <c s="42" t="e">
        <f>SUM(_xll.OneStop.ReportPlayer.OSRFunctions.OSRRef(H17))</f>
        <v>#NAME?</v>
      </c>
      <c s="16" t="e">
        <f>SUM(_xll.OneStop.ReportPlayer.OSRFunctions.OSRRef(I17))</f>
        <v>#NAME?</v>
      </c>
      <c s="43" t="e">
        <f>SUM(_xll.OneStop.ReportPlayer.OSRFunctions.OSRRef(J17))</f>
        <v>#NAME?</v>
      </c>
      <c s="41" t="e">
        <f>SUM(_xll.OneStop.ReportPlayer.OSRFunctions.OSRRef(K17))</f>
        <v>#NAME?</v>
      </c>
      <c s="29" t="e">
        <f t="shared" si="1" ref="L20:O20">D20+H20</f>
        <v>#NAME?</v>
      </c>
      <c s="29" t="e">
        <f t="shared" si="1"/>
        <v>#NAME?</v>
      </c>
      <c s="29" t="e">
        <f t="shared" si="1"/>
        <v>#NAME?</v>
      </c>
      <c s="41" t="e">
        <f t="shared" si="1"/>
        <v>#NAME?</v>
      </c>
      <c s="58"/>
    </row>
    <row ht="15.75" thickTop="1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11728A90861248B04C4328C2192325" ma:contentTypeVersion="16" ma:contentTypeDescription="Opprett et nytt dokument." ma:contentTypeScope="" ma:versionID="972c8e897ad0b3f87073d650aa5eecea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58f7b324-db6b-4959-835f-55eb385b6592" targetNamespace="http://schemas.microsoft.com/office/2006/metadata/properties" ma:root="true" ma:fieldsID="3ed6dfd1bd81c745bab67ddac7bfc745" ns2:_="" ns4:_="" ns5:_="">
    <xsd:import namespace="ea08695c-71a6-424d-b494-0382f1cd8949"/>
    <xsd:import namespace="712f3002-266e-4d4e-9ea1-b15283d2fba1"/>
    <xsd:import namespace="58f7b324-db6b-4959-835f-55eb385b6592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7b324-db6b-4959-835f-55eb385b65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2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TaxCatchAll xmlns="ea08695c-71a6-424d-b494-0382f1cd8949">
      <Value>52</Value>
      <Value>18</Value>
    </TaxCatchAll>
    <gb40dc7f2b9d47e88655990f6f9f4134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Styre</TermName>
          <TermId xmlns="http://schemas.microsoft.com/office/infopath/2007/PartnerControls">b0f4f6bd-4e5c-42e1-a438-6e04386511e5</TermId>
        </TermInfo>
      </Terms>
    </gb40dc7f2b9d47e88655990f6f9f4134>
    <d03e5549500345819f98d8dbc49daa6e xmlns="ea08695c-71a6-424d-b494-0382f1cd8949">
      <Terms xmlns="http://schemas.microsoft.com/office/infopath/2007/PartnerControls"/>
    </d03e5549500345819f98d8dbc49daa6e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Hedmark Skikrets</TermName>
          <TermId xmlns="http://schemas.microsoft.com/office/infopath/2007/PartnerControls">96958456-eeb8-42f9-a6a6-c84c774cbffb</TermId>
        </TermInfo>
      </Terms>
    </d22229a14cba4c45b75955f9fd950afc>
  </documentManagement>
</p:properties>
</file>

<file path=customXml/itemProps1.xml><?xml version="1.0" encoding="utf-8"?>
<ds:datastoreItem xmlns:ds="http://schemas.openxmlformats.org/officeDocument/2006/customXml" ds:itemID="{498D66F5-F62E-40B1-8263-45CF2CCB921B}"/>
</file>

<file path=customXml/itemProps2.xml><?xml version="1.0" encoding="utf-8"?>
<ds:datastoreItem xmlns:ds="http://schemas.openxmlformats.org/officeDocument/2006/customXml" ds:itemID="{543B7177-C9B8-4012-B667-BB8F550A2023}"/>
</file>

<file path=customXml/itemProps3.xml><?xml version="1.0" encoding="utf-8"?>
<ds:datastoreItem xmlns:ds="http://schemas.openxmlformats.org/officeDocument/2006/customXml" ds:itemID="{CBF69125-8598-43A4-AF5E-6A92C4B7EF8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type">
    <vt:lpwstr/>
  </property>
  <property fmtid="{D5CDD505-2E9C-101B-9397-08002B2CF9AE}" pid="3" name="NSF_kategori">
    <vt:lpwstr>52;#Styre|b0f4f6bd-4e5c-42e1-a438-6e04386511e5</vt:lpwstr>
  </property>
  <property fmtid="{D5CDD505-2E9C-101B-9397-08002B2CF9AE}" pid="4" name="ContentTypeId">
    <vt:lpwstr>0x010100C911728A90861248B04C4328C2192325</vt:lpwstr>
  </property>
  <property fmtid="{D5CDD505-2E9C-101B-9397-08002B2CF9AE}" pid="5" name="Krets">
    <vt:lpwstr>18;#Hedmark Skikrets|96958456-eeb8-42f9-a6a6-c84c774cbffb</vt:lpwstr>
  </property>
  <property fmtid="{D5CDD505-2E9C-101B-9397-08002B2CF9AE}" pid="6" name="arGren">
    <vt:lpwstr/>
  </property>
</Properties>
</file>